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599" activeTab="0"/>
  </bookViews>
  <sheets>
    <sheet name="SBI&amp;Assoc." sheetId="1" r:id="rId1"/>
    <sheet name="Nationalised Bnks." sheetId="2" r:id="rId2"/>
    <sheet name="Foreign Bnks." sheetId="3" r:id="rId3"/>
    <sheet name="Oth. Sch. Comm. Bnks." sheetId="4" r:id="rId4"/>
    <sheet name="Bank Group Average" sheetId="5" r:id="rId5"/>
  </sheets>
  <definedNames/>
  <calcPr fullCalcOnLoad="1"/>
</workbook>
</file>

<file path=xl/sharedStrings.xml><?xml version="1.0" encoding="utf-8"?>
<sst xmlns="http://schemas.openxmlformats.org/spreadsheetml/2006/main" count="2602" uniqueCount="128">
  <si>
    <t>2004-05</t>
  </si>
  <si>
    <t>Items</t>
  </si>
  <si>
    <t>No. of offices</t>
  </si>
  <si>
    <t>No. of employees</t>
  </si>
  <si>
    <t>Deposits</t>
  </si>
  <si>
    <t>Investments</t>
  </si>
  <si>
    <t>Advances</t>
  </si>
  <si>
    <t>Interest income</t>
  </si>
  <si>
    <t>Other income</t>
  </si>
  <si>
    <t>Interest expended</t>
  </si>
  <si>
    <t>Operating expenses</t>
  </si>
  <si>
    <t>Return on Assets</t>
  </si>
  <si>
    <t>CRAR</t>
  </si>
  <si>
    <t>Net NPA ratio</t>
  </si>
  <si>
    <t xml:space="preserve">                (Amount in rupees crore)</t>
  </si>
  <si>
    <t>Nationalised Banks</t>
  </si>
  <si>
    <t>Allahabad Bank</t>
  </si>
  <si>
    <t>Andhra Bank</t>
  </si>
  <si>
    <t>Bank of Baroda</t>
  </si>
  <si>
    <t>Bank of India</t>
  </si>
  <si>
    <t>Canara Bank</t>
  </si>
  <si>
    <t>Oriental Bank of Commerce</t>
  </si>
  <si>
    <t>Syndicate Bank</t>
  </si>
  <si>
    <t>Foreign Banks</t>
  </si>
  <si>
    <t>Abu Dhabi Commercial Bank</t>
  </si>
  <si>
    <t>Bank of Ceylon</t>
  </si>
  <si>
    <t>Barclays Bank</t>
  </si>
  <si>
    <t>BNP Paribas</t>
  </si>
  <si>
    <t>Chinatrust Commercial Bank</t>
  </si>
  <si>
    <t>Calyon Bank</t>
  </si>
  <si>
    <t>Deutsche Bank</t>
  </si>
  <si>
    <t>Hongkong &amp; Shanghai Banking Corpn.</t>
  </si>
  <si>
    <t>Mashreq Bank</t>
  </si>
  <si>
    <t>Societe Generale</t>
  </si>
  <si>
    <t>DBS Bank</t>
  </si>
  <si>
    <t>Other Scheduled Commercial Banks</t>
  </si>
  <si>
    <t>City Union Bank</t>
  </si>
  <si>
    <t>Federal Bank</t>
  </si>
  <si>
    <t>ING Vysya Bank</t>
  </si>
  <si>
    <t>Karnataka Bank</t>
  </si>
  <si>
    <t>Nainital Bank</t>
  </si>
  <si>
    <t>Ratnakar Bank</t>
  </si>
  <si>
    <t>IndusInd Bank</t>
  </si>
  <si>
    <t>Group Average</t>
  </si>
  <si>
    <t>Wages as % to total expenses</t>
  </si>
  <si>
    <t>All Banks Average</t>
  </si>
  <si>
    <t xml:space="preserve">     State Bank of Hyderabad</t>
  </si>
  <si>
    <t xml:space="preserve">              State Bank of Indore</t>
  </si>
  <si>
    <t xml:space="preserve">               State Bank of Mysore</t>
  </si>
  <si>
    <t xml:space="preserve">              State Bank of Patiala</t>
  </si>
  <si>
    <t xml:space="preserve">      State Bank of Travancore</t>
  </si>
  <si>
    <t xml:space="preserve">            State Bank of India</t>
  </si>
  <si>
    <t xml:space="preserve">            Bank of Maharashtra</t>
  </si>
  <si>
    <t xml:space="preserve">                Central Bank of India</t>
  </si>
  <si>
    <t xml:space="preserve">                   Corporation Bank</t>
  </si>
  <si>
    <t xml:space="preserve">     Dena Bank</t>
  </si>
  <si>
    <t xml:space="preserve">    Indian Bank</t>
  </si>
  <si>
    <t xml:space="preserve">        Indian Overseas Bank</t>
  </si>
  <si>
    <t xml:space="preserve">             Punjab &amp; Sind Bank</t>
  </si>
  <si>
    <t xml:space="preserve">         Punjab National Bank</t>
  </si>
  <si>
    <t xml:space="preserve">     UCO Bank</t>
  </si>
  <si>
    <t xml:space="preserve">               Union Bank of India</t>
  </si>
  <si>
    <t xml:space="preserve">                United Bank of India</t>
  </si>
  <si>
    <t xml:space="preserve">    Vijaya Bank</t>
  </si>
  <si>
    <t xml:space="preserve">                ABN Amro Bank</t>
  </si>
  <si>
    <t xml:space="preserve">          Antwerp Diamond Bank</t>
  </si>
  <si>
    <t xml:space="preserve">              Bank of Nova Scotia</t>
  </si>
  <si>
    <t xml:space="preserve">        Citibank</t>
  </si>
  <si>
    <t xml:space="preserve">         JP Morgan Chase Bank</t>
  </si>
  <si>
    <t xml:space="preserve">                     Krung Thai Bank</t>
  </si>
  <si>
    <t xml:space="preserve">      Mizuho Corporate Bank </t>
  </si>
  <si>
    <t xml:space="preserve">      Oman International Bank</t>
  </si>
  <si>
    <t xml:space="preserve">     Sonali Bank</t>
  </si>
  <si>
    <t xml:space="preserve">    Standard Chartered Bank</t>
  </si>
  <si>
    <t xml:space="preserve">        State Bank of Mauritius</t>
  </si>
  <si>
    <t xml:space="preserve">                Bank of Rajasthan</t>
  </si>
  <si>
    <t xml:space="preserve">                Catholic Syrian Bank</t>
  </si>
  <si>
    <t xml:space="preserve">       Development Credit Bank</t>
  </si>
  <si>
    <t xml:space="preserve">                Dhanalakshmi Bank</t>
  </si>
  <si>
    <t xml:space="preserve">    HDFC Bank</t>
  </si>
  <si>
    <t xml:space="preserve">         ICICI Bank</t>
  </si>
  <si>
    <t xml:space="preserve">      Jammu &amp; Kashmir Bank</t>
  </si>
  <si>
    <t xml:space="preserve">               Karur Vysya Bank</t>
  </si>
  <si>
    <t xml:space="preserve">              Kotak Mahindra Bank</t>
  </si>
  <si>
    <t xml:space="preserve">                 Lakshmi Vilas Bank</t>
  </si>
  <si>
    <t xml:space="preserve">         SBI Comm. &amp; Intl. Bank</t>
  </si>
  <si>
    <t xml:space="preserve">                   South Indian Bank</t>
  </si>
  <si>
    <t xml:space="preserve">        Yes Bank</t>
  </si>
  <si>
    <t>All Banks' Average</t>
  </si>
  <si>
    <t>SBI &amp; its Associates</t>
  </si>
  <si>
    <t xml:space="preserve">           State Bank of Bikaner &amp; Jaipur</t>
  </si>
  <si>
    <t>2005-06</t>
  </si>
  <si>
    <t>Nationalised</t>
  </si>
  <si>
    <t>All Bnks.</t>
  </si>
  <si>
    <t>Capital and reserves &amp; surplus</t>
  </si>
  <si>
    <t>2006-07</t>
  </si>
  <si>
    <t>Oth.Sch.</t>
  </si>
  <si>
    <t>Cost of Funds (CoF)</t>
  </si>
  <si>
    <t>Return on advances adjusted to CoF</t>
  </si>
  <si>
    <t xml:space="preserve">Cost of Funds (CoF) </t>
  </si>
  <si>
    <t>Business per employee (in Rs. lakh)</t>
  </si>
  <si>
    <t>Profit per employee (in Rs. lakh)</t>
  </si>
  <si>
    <t xml:space="preserve">    Bank of Tokyo Mitsubishi UFJ </t>
  </si>
  <si>
    <t>Bank of America</t>
  </si>
  <si>
    <t>Bank of Bahrain &amp; Kuwait</t>
  </si>
  <si>
    <t xml:space="preserve">        Axis Bank</t>
  </si>
  <si>
    <t>2007-08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</si>
  <si>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</si>
  <si>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</t>
  </si>
  <si>
    <t>All Banks</t>
  </si>
  <si>
    <t xml:space="preserve">Shinhan Bank </t>
  </si>
  <si>
    <t>2008-09</t>
  </si>
  <si>
    <t>Bank Group-wise Averages for 2007-08 &amp; 2008-09</t>
  </si>
  <si>
    <t>American Express Banking Corporation</t>
  </si>
  <si>
    <t>JSC VTB BANK</t>
  </si>
  <si>
    <t>UBS AG</t>
  </si>
  <si>
    <t xml:space="preserve">       IDBI Bank Ltd.</t>
  </si>
  <si>
    <t xml:space="preserve">         AB Bank  </t>
  </si>
  <si>
    <t>(Amount in Rs. Crore)</t>
  </si>
  <si>
    <t>SBI &amp;
its Associates</t>
  </si>
  <si>
    <t>Nationalised
Banks</t>
  </si>
  <si>
    <t>Other
SCBs</t>
  </si>
  <si>
    <t>Foreign
Banks</t>
  </si>
  <si>
    <t>Capital and Reserves &amp; surplus</t>
  </si>
  <si>
    <t>No. of banks</t>
  </si>
  <si>
    <t xml:space="preserve">     Tamilnad Mercantile Bank</t>
  </si>
  <si>
    <t>..</t>
  </si>
  <si>
    <t>Bank International Indonesia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</si>
</sst>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_-* #,##0.000_-;\-* #,##0.000_-;_-* &quot;-&quot;??_-;_-@_-"/>
    <numFmt numFmtId="175" formatCode="_-* #,##0.0000_-;\-* #,##0.0000_-;_-* &quot;-&quot;??_-;_-@_-"/>
    <numFmt numFmtId="176" formatCode="0.0000"/>
    <numFmt numFmtId="177" formatCode="0.000000"/>
    <numFmt numFmtId="178" formatCode="0.00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 quotePrefix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 quotePrefix="1">
      <alignment/>
    </xf>
    <xf numFmtId="2" fontId="0" fillId="0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2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0" fontId="0" fillId="20" borderId="0" xfId="0" applyFill="1" applyBorder="1" applyAlignment="1">
      <alignment/>
    </xf>
    <xf numFmtId="0" fontId="1" fillId="20" borderId="0" xfId="0" applyFont="1" applyFill="1" applyAlignment="1">
      <alignment/>
    </xf>
    <xf numFmtId="0" fontId="0" fillId="20" borderId="0" xfId="0" applyFill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1" fillId="20" borderId="10" xfId="0" applyFont="1" applyFill="1" applyBorder="1" applyAlignment="1">
      <alignment/>
    </xf>
    <xf numFmtId="2" fontId="0" fillId="20" borderId="0" xfId="0" applyNumberFormat="1" applyFill="1" applyBorder="1" applyAlignment="1">
      <alignment/>
    </xf>
    <xf numFmtId="0" fontId="1" fillId="20" borderId="0" xfId="0" applyFont="1" applyFill="1" applyAlignment="1">
      <alignment horizontal="right"/>
    </xf>
    <xf numFmtId="0" fontId="0" fillId="20" borderId="0" xfId="0" applyFill="1" applyBorder="1" applyAlignment="1" quotePrefix="1">
      <alignment horizontal="right"/>
    </xf>
    <xf numFmtId="171" fontId="0" fillId="0" borderId="0" xfId="42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" fillId="20" borderId="0" xfId="0" applyFont="1" applyFill="1" applyAlignment="1">
      <alignment horizontal="left"/>
    </xf>
    <xf numFmtId="0" fontId="0" fillId="20" borderId="0" xfId="0" applyFill="1" applyBorder="1" applyAlignment="1">
      <alignment horizontal="right"/>
    </xf>
    <xf numFmtId="171" fontId="0" fillId="20" borderId="0" xfId="42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0" fillId="20" borderId="0" xfId="0" applyNumberFormat="1" applyFill="1" applyBorder="1" applyAlignment="1" quotePrefix="1">
      <alignment/>
    </xf>
    <xf numFmtId="2" fontId="0" fillId="20" borderId="0" xfId="0" applyNumberFormat="1" applyFont="1" applyFill="1" applyBorder="1" applyAlignment="1">
      <alignment/>
    </xf>
    <xf numFmtId="1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2" fontId="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" fillId="20" borderId="0" xfId="0" applyFont="1" applyFill="1" applyAlignment="1">
      <alignment/>
    </xf>
    <xf numFmtId="0" fontId="1" fillId="20" borderId="0" xfId="0" applyFont="1" applyFill="1" applyBorder="1" applyAlignment="1">
      <alignment horizontal="right"/>
    </xf>
    <xf numFmtId="2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0" fillId="20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ont="1" applyFill="1" applyAlignment="1">
      <alignment vertical="center"/>
    </xf>
    <xf numFmtId="0" fontId="1" fillId="20" borderId="0" xfId="0" applyFont="1" applyFill="1" applyBorder="1" applyAlignment="1">
      <alignment horizontal="right" vertical="center"/>
    </xf>
    <xf numFmtId="0" fontId="1" fillId="20" borderId="0" xfId="0" applyFont="1" applyFill="1" applyAlignment="1">
      <alignment horizontal="right" vertical="center"/>
    </xf>
    <xf numFmtId="0" fontId="0" fillId="20" borderId="0" xfId="0" applyFont="1" applyFill="1" applyAlignment="1">
      <alignment horizontal="right" vertical="center"/>
    </xf>
    <xf numFmtId="0" fontId="0" fillId="20" borderId="0" xfId="0" applyFont="1" applyFill="1" applyBorder="1" applyAlignment="1">
      <alignment horizontal="right" vertical="center"/>
    </xf>
    <xf numFmtId="1" fontId="0" fillId="20" borderId="0" xfId="0" applyNumberFormat="1" applyFont="1" applyFill="1" applyBorder="1" applyAlignment="1">
      <alignment horizontal="right" vertical="center"/>
    </xf>
    <xf numFmtId="1" fontId="0" fillId="20" borderId="0" xfId="0" applyNumberFormat="1" applyFont="1" applyFill="1" applyAlignment="1">
      <alignment horizontal="right" vertical="center"/>
    </xf>
    <xf numFmtId="2" fontId="0" fillId="20" borderId="0" xfId="0" applyNumberFormat="1" applyFont="1" applyFill="1" applyBorder="1" applyAlignment="1">
      <alignment horizontal="right" vertical="center"/>
    </xf>
    <xf numFmtId="2" fontId="0" fillId="2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20" borderId="0" xfId="0" applyFont="1" applyFill="1" applyBorder="1" applyAlignment="1">
      <alignment horizontal="right"/>
    </xf>
    <xf numFmtId="2" fontId="0" fillId="20" borderId="0" xfId="0" applyNumberFormat="1" applyFont="1" applyFill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1" fontId="7" fillId="0" borderId="0" xfId="0" applyNumberFormat="1" applyFont="1" applyAlignment="1">
      <alignment horizontal="right" vertical="top" wrapText="1"/>
    </xf>
    <xf numFmtId="0" fontId="1" fillId="20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" fillId="20" borderId="0" xfId="0" applyFont="1" applyFill="1" applyBorder="1" applyAlignment="1">
      <alignment horizontal="left" vertical="center"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0"/>
  <sheetViews>
    <sheetView tabSelected="1" zoomScalePageLayoutView="0" workbookViewId="0" topLeftCell="A1">
      <selection activeCell="A1" sqref="A1"/>
    </sheetView>
  </sheetViews>
  <sheetFormatPr defaultColWidth="0" defaultRowHeight="12.75"/>
  <cols>
    <col min="1" max="1" width="38.28125" style="0" customWidth="1"/>
    <col min="2" max="3" width="8.57421875" style="0" customWidth="1"/>
    <col min="4" max="5" width="8.57421875" style="23" customWidth="1"/>
    <col min="6" max="6" width="8.57421875" style="0" customWidth="1"/>
    <col min="7" max="7" width="14.28125" style="0" customWidth="1"/>
    <col min="8" max="8" width="17.8515625" style="0" customWidth="1"/>
    <col min="9" max="9" width="12.7109375" style="3" customWidth="1"/>
    <col min="10" max="10" width="30.7109375" style="0" customWidth="1"/>
    <col min="11" max="11" width="11.00390625" style="0" customWidth="1"/>
    <col min="12" max="12" width="12.28125" style="0" customWidth="1"/>
    <col min="13" max="14" width="8.57421875" style="0" hidden="1" customWidth="1"/>
    <col min="15" max="15" width="14.8515625" style="0" hidden="1" customWidth="1"/>
    <col min="16" max="16" width="17.8515625" style="0" hidden="1" customWidth="1"/>
    <col min="17" max="17" width="8.421875" style="3" hidden="1" customWidth="1"/>
    <col min="18" max="18" width="37.8515625" style="0" hidden="1" customWidth="1"/>
    <col min="19" max="23" width="8.57421875" style="0" hidden="1" customWidth="1"/>
    <col min="24" max="24" width="14.140625" style="0" hidden="1" customWidth="1"/>
    <col min="25" max="25" width="17.421875" style="0" hidden="1" customWidth="1"/>
    <col min="26" max="26" width="0" style="3" hidden="1" customWidth="1"/>
    <col min="27" max="27" width="30.57421875" style="0" hidden="1" customWidth="1"/>
    <col min="28" max="28" width="10.421875" style="0" hidden="1" customWidth="1"/>
    <col min="29" max="29" width="3.57421875" style="0" hidden="1" customWidth="1"/>
    <col min="30" max="30" width="12.57421875" style="0" hidden="1" customWidth="1"/>
    <col min="31" max="31" width="10.57421875" style="0" hidden="1" customWidth="1"/>
    <col min="32" max="32" width="0" style="3" hidden="1" customWidth="1"/>
  </cols>
  <sheetData>
    <row r="1" ht="12.75">
      <c r="R1" s="1"/>
    </row>
    <row r="2" spans="1:12" ht="12.75">
      <c r="A2" s="51" t="s">
        <v>89</v>
      </c>
      <c r="B2" s="48"/>
      <c r="C2" s="48"/>
      <c r="D2" s="48"/>
      <c r="E2" s="48"/>
      <c r="F2" s="48"/>
      <c r="G2" s="115" t="s">
        <v>51</v>
      </c>
      <c r="H2" s="115"/>
      <c r="I2" s="4"/>
      <c r="J2" s="28"/>
      <c r="K2" s="23"/>
      <c r="L2" s="23"/>
    </row>
    <row r="3" spans="1:31" ht="12.75">
      <c r="A3" s="3"/>
      <c r="B3" s="3"/>
      <c r="C3" s="3"/>
      <c r="D3" s="4"/>
      <c r="E3" s="4"/>
      <c r="F3" s="3"/>
      <c r="G3" s="3"/>
      <c r="H3" s="19" t="s">
        <v>14</v>
      </c>
      <c r="I3" s="4"/>
      <c r="J3" s="23"/>
      <c r="K3" s="23"/>
      <c r="L3" s="23"/>
      <c r="AE3" s="23"/>
    </row>
    <row r="4" spans="1:31" ht="12.75">
      <c r="A4" s="51" t="s">
        <v>1</v>
      </c>
      <c r="B4" s="52" t="s">
        <v>0</v>
      </c>
      <c r="C4" s="52" t="s">
        <v>91</v>
      </c>
      <c r="D4" s="52" t="s">
        <v>95</v>
      </c>
      <c r="E4" s="52" t="s">
        <v>106</v>
      </c>
      <c r="F4" s="52" t="s">
        <v>111</v>
      </c>
      <c r="G4" s="51" t="s">
        <v>43</v>
      </c>
      <c r="H4" s="51" t="s">
        <v>88</v>
      </c>
      <c r="I4" s="41"/>
      <c r="J4" s="4"/>
      <c r="K4" s="4"/>
      <c r="L4" s="4"/>
      <c r="AE4" s="4"/>
    </row>
    <row r="5" spans="1:31" ht="12.75">
      <c r="A5" s="51"/>
      <c r="B5" s="51"/>
      <c r="C5" s="51"/>
      <c r="D5" s="51"/>
      <c r="E5" s="51"/>
      <c r="F5" s="51"/>
      <c r="G5" s="52" t="s">
        <v>111</v>
      </c>
      <c r="H5" s="52" t="s">
        <v>111</v>
      </c>
      <c r="I5" s="4"/>
      <c r="J5" s="4"/>
      <c r="K5" s="4"/>
      <c r="L5" s="4"/>
      <c r="AE5" s="4"/>
    </row>
    <row r="6" spans="1:31" ht="12.75">
      <c r="A6" s="3" t="s">
        <v>2</v>
      </c>
      <c r="B6" s="4">
        <v>9185</v>
      </c>
      <c r="C6" s="4">
        <v>9384</v>
      </c>
      <c r="D6" s="4">
        <v>9632</v>
      </c>
      <c r="E6" s="4">
        <v>10253</v>
      </c>
      <c r="F6" s="48">
        <v>11447</v>
      </c>
      <c r="G6" s="7">
        <v>2291</v>
      </c>
      <c r="H6">
        <v>825</v>
      </c>
      <c r="I6" s="69"/>
      <c r="J6" s="4"/>
      <c r="K6" s="23"/>
      <c r="L6" s="8"/>
      <c r="AE6" s="8"/>
    </row>
    <row r="7" spans="1:31" ht="12.75">
      <c r="A7" s="3" t="s">
        <v>3</v>
      </c>
      <c r="B7" s="4">
        <v>205515</v>
      </c>
      <c r="C7" s="4">
        <v>198774</v>
      </c>
      <c r="D7" s="4">
        <v>185388</v>
      </c>
      <c r="E7" s="4">
        <v>179205</v>
      </c>
      <c r="F7" s="48">
        <v>205896</v>
      </c>
      <c r="G7" s="7">
        <v>38371.142857142855</v>
      </c>
      <c r="H7">
        <v>12039</v>
      </c>
      <c r="I7" s="69"/>
      <c r="J7" s="4"/>
      <c r="K7" s="8"/>
      <c r="L7" s="8"/>
      <c r="AE7" s="8"/>
    </row>
    <row r="8" spans="1:31" ht="12.75">
      <c r="A8" s="6" t="s">
        <v>100</v>
      </c>
      <c r="B8" s="5">
        <v>243.08</v>
      </c>
      <c r="C8" s="5">
        <v>299.23</v>
      </c>
      <c r="D8" s="5">
        <v>357</v>
      </c>
      <c r="E8" s="6">
        <v>456</v>
      </c>
      <c r="F8" s="54">
        <v>556</v>
      </c>
      <c r="G8" s="6">
        <v>650.283547383078</v>
      </c>
      <c r="H8">
        <v>750.55</v>
      </c>
      <c r="I8" s="8"/>
      <c r="J8" s="5"/>
      <c r="K8" s="5"/>
      <c r="L8" s="5"/>
      <c r="Q8" s="6"/>
      <c r="Z8" s="6"/>
      <c r="AE8" s="33"/>
    </row>
    <row r="9" spans="1:31" ht="12.75">
      <c r="A9" s="6" t="s">
        <v>101</v>
      </c>
      <c r="B9" s="5">
        <v>2.08</v>
      </c>
      <c r="C9" s="5">
        <v>2.17</v>
      </c>
      <c r="D9" s="5">
        <v>2.37</v>
      </c>
      <c r="E9" s="3">
        <v>3.73</v>
      </c>
      <c r="F9" s="48">
        <v>4.74</v>
      </c>
      <c r="G9" s="6">
        <v>4.428923521396287</v>
      </c>
      <c r="H9" s="32">
        <v>5.6</v>
      </c>
      <c r="I9" s="5"/>
      <c r="J9" s="5"/>
      <c r="K9" s="5"/>
      <c r="L9" s="5"/>
      <c r="Q9" s="6"/>
      <c r="Z9" s="6"/>
      <c r="AE9" s="34"/>
    </row>
    <row r="10" spans="1:31" ht="12.75">
      <c r="A10" s="3"/>
      <c r="B10" s="4"/>
      <c r="C10" s="4"/>
      <c r="D10" s="4"/>
      <c r="E10" s="4"/>
      <c r="F10" s="48"/>
      <c r="G10" s="3"/>
      <c r="I10" s="4"/>
      <c r="J10" s="4"/>
      <c r="K10" s="4"/>
      <c r="L10" s="4"/>
      <c r="AE10" s="4"/>
    </row>
    <row r="11" spans="1:31" ht="12.75">
      <c r="A11" s="3" t="s">
        <v>123</v>
      </c>
      <c r="B11" s="4">
        <f>526+23546</f>
        <v>24072</v>
      </c>
      <c r="C11" s="4">
        <v>27644</v>
      </c>
      <c r="D11" s="4">
        <v>31299</v>
      </c>
      <c r="E11" s="7">
        <v>49032.661499999995</v>
      </c>
      <c r="F11" s="74">
        <v>57947.6964</v>
      </c>
      <c r="G11" s="7">
        <v>10345.945628571428</v>
      </c>
      <c r="H11">
        <v>4708</v>
      </c>
      <c r="I11" s="69"/>
      <c r="J11" s="69"/>
      <c r="K11" s="8"/>
      <c r="L11" s="8"/>
      <c r="AE11" s="8"/>
    </row>
    <row r="12" spans="1:31" ht="12.75">
      <c r="A12" s="3" t="s">
        <v>4</v>
      </c>
      <c r="B12" s="4">
        <v>367048</v>
      </c>
      <c r="C12" s="4">
        <v>380046</v>
      </c>
      <c r="D12" s="4">
        <v>435521</v>
      </c>
      <c r="E12" s="7">
        <v>537403.9409</v>
      </c>
      <c r="F12" s="74">
        <v>742073.128</v>
      </c>
      <c r="G12" s="7">
        <v>143863.18587142855</v>
      </c>
      <c r="H12">
        <v>51970</v>
      </c>
      <c r="I12" s="69"/>
      <c r="J12" s="69"/>
      <c r="K12" s="8"/>
      <c r="L12" s="8"/>
      <c r="AE12" s="8"/>
    </row>
    <row r="13" spans="1:31" ht="12.75">
      <c r="A13" s="3" t="s">
        <v>5</v>
      </c>
      <c r="B13" s="4">
        <v>197098</v>
      </c>
      <c r="C13" s="4">
        <v>162534</v>
      </c>
      <c r="D13" s="4">
        <v>149149</v>
      </c>
      <c r="E13" s="7">
        <v>189501.2709</v>
      </c>
      <c r="F13" s="74">
        <v>275953.9569</v>
      </c>
      <c r="G13" s="7">
        <v>51089.12915714285</v>
      </c>
      <c r="H13">
        <v>18542</v>
      </c>
      <c r="I13" s="69"/>
      <c r="J13" s="69"/>
      <c r="K13" s="8"/>
      <c r="L13" s="8"/>
      <c r="AE13" s="8"/>
    </row>
    <row r="14" spans="1:31" ht="12.75">
      <c r="A14" s="3" t="s">
        <v>6</v>
      </c>
      <c r="B14" s="4">
        <v>202374</v>
      </c>
      <c r="C14" s="4">
        <v>261801</v>
      </c>
      <c r="D14" s="4">
        <v>337336</v>
      </c>
      <c r="E14" s="7">
        <v>416768.1962</v>
      </c>
      <c r="F14" s="74">
        <v>542503.2042</v>
      </c>
      <c r="G14" s="7">
        <v>105658.04307142856</v>
      </c>
      <c r="H14">
        <v>38389</v>
      </c>
      <c r="I14" s="69"/>
      <c r="J14" s="69"/>
      <c r="K14" s="8"/>
      <c r="L14" s="8"/>
      <c r="AE14" s="8"/>
    </row>
    <row r="15" spans="1:31" ht="12.75">
      <c r="A15" s="3"/>
      <c r="B15" s="4"/>
      <c r="C15" s="4"/>
      <c r="D15" s="4"/>
      <c r="E15" s="4"/>
      <c r="F15" s="48"/>
      <c r="G15" s="7"/>
      <c r="I15" s="69"/>
      <c r="J15" s="69"/>
      <c r="K15" s="8"/>
      <c r="L15" s="8"/>
      <c r="AE15" s="8"/>
    </row>
    <row r="16" spans="1:31" ht="12.75">
      <c r="A16" s="3" t="s">
        <v>7</v>
      </c>
      <c r="B16" s="4">
        <v>32428</v>
      </c>
      <c r="C16" s="4">
        <v>35980</v>
      </c>
      <c r="D16" s="4">
        <v>37242</v>
      </c>
      <c r="E16" s="7">
        <v>48950.3071</v>
      </c>
      <c r="F16" s="74">
        <v>63788.4338</v>
      </c>
      <c r="G16" s="7">
        <v>12742.252985714285</v>
      </c>
      <c r="H16">
        <v>4972</v>
      </c>
      <c r="I16" s="69"/>
      <c r="J16" s="69"/>
      <c r="K16" s="8"/>
      <c r="L16" s="8"/>
      <c r="AE16" s="8"/>
    </row>
    <row r="17" spans="1:31" ht="12.75">
      <c r="A17" s="3" t="s">
        <v>8</v>
      </c>
      <c r="B17" s="4">
        <v>7120</v>
      </c>
      <c r="C17" s="4">
        <v>7435</v>
      </c>
      <c r="D17" s="4">
        <v>6765</v>
      </c>
      <c r="E17" s="7">
        <v>8694.9284</v>
      </c>
      <c r="F17" s="74">
        <v>12690.789</v>
      </c>
      <c r="G17" s="7">
        <v>2296.0945142857145</v>
      </c>
      <c r="H17">
        <v>960</v>
      </c>
      <c r="I17" s="69"/>
      <c r="J17" s="69"/>
      <c r="K17" s="8"/>
      <c r="L17" s="8"/>
      <c r="AE17" s="8"/>
    </row>
    <row r="18" spans="1:31" ht="12.75">
      <c r="A18" s="3" t="s">
        <v>9</v>
      </c>
      <c r="B18" s="4">
        <v>18483</v>
      </c>
      <c r="C18" s="4">
        <v>20390</v>
      </c>
      <c r="D18" s="4">
        <v>22184</v>
      </c>
      <c r="E18" s="7">
        <v>31929.0769</v>
      </c>
      <c r="F18" s="74">
        <v>42915.2937</v>
      </c>
      <c r="G18" s="7">
        <v>8824.347685714285</v>
      </c>
      <c r="H18">
        <v>3366</v>
      </c>
      <c r="I18" s="69"/>
      <c r="J18" s="69"/>
      <c r="K18" s="8"/>
      <c r="L18" s="8"/>
      <c r="AE18" s="8"/>
    </row>
    <row r="19" spans="1:31" ht="12.75">
      <c r="A19" s="3" t="s">
        <v>10</v>
      </c>
      <c r="B19" s="4">
        <v>10074</v>
      </c>
      <c r="C19" s="4">
        <v>11725</v>
      </c>
      <c r="D19" s="4">
        <v>11824</v>
      </c>
      <c r="E19" s="7">
        <v>12608.606</v>
      </c>
      <c r="F19" s="74">
        <v>15648.7044</v>
      </c>
      <c r="G19" s="7">
        <v>2869.672642857143</v>
      </c>
      <c r="H19">
        <v>1142</v>
      </c>
      <c r="I19" s="69"/>
      <c r="J19" s="69"/>
      <c r="K19" s="8"/>
      <c r="L19" s="8"/>
      <c r="AE19" s="8"/>
    </row>
    <row r="20" spans="1:31" ht="12.75">
      <c r="A20" s="3"/>
      <c r="B20" s="4"/>
      <c r="C20" s="4"/>
      <c r="D20" s="4"/>
      <c r="E20" s="4"/>
      <c r="F20" s="48"/>
      <c r="G20" s="3"/>
      <c r="H20" s="3"/>
      <c r="I20" s="4"/>
      <c r="J20" s="4"/>
      <c r="K20" s="4"/>
      <c r="L20" s="4"/>
      <c r="AE20" s="4"/>
    </row>
    <row r="21" spans="1:31" ht="12.75">
      <c r="A21" s="6" t="s">
        <v>99</v>
      </c>
      <c r="B21" s="5">
        <v>4.9</v>
      </c>
      <c r="C21" s="5">
        <v>4.88</v>
      </c>
      <c r="D21" s="5">
        <v>4.55</v>
      </c>
      <c r="E21" s="5">
        <v>5.64</v>
      </c>
      <c r="F21" s="54">
        <v>5.85</v>
      </c>
      <c r="G21" s="75">
        <v>6.07</v>
      </c>
      <c r="H21">
        <v>6.05</v>
      </c>
      <c r="I21" s="5"/>
      <c r="J21" s="5"/>
      <c r="K21" s="5"/>
      <c r="L21" s="5"/>
      <c r="Q21" s="6"/>
      <c r="Z21" s="6"/>
      <c r="AE21" s="4"/>
    </row>
    <row r="22" spans="1:31" ht="12.75">
      <c r="A22" s="6" t="s">
        <v>98</v>
      </c>
      <c r="B22" s="5">
        <v>2.34</v>
      </c>
      <c r="C22" s="5">
        <v>2.74</v>
      </c>
      <c r="D22" s="5">
        <v>3.74</v>
      </c>
      <c r="E22" s="5">
        <v>3.7</v>
      </c>
      <c r="F22" s="54">
        <v>3.83</v>
      </c>
      <c r="G22" s="75">
        <v>3.82</v>
      </c>
      <c r="H22">
        <v>4.43</v>
      </c>
      <c r="I22" s="5"/>
      <c r="J22" s="5"/>
      <c r="K22" s="5"/>
      <c r="L22" s="5"/>
      <c r="Q22" s="6"/>
      <c r="Z22" s="6"/>
      <c r="AE22" s="4"/>
    </row>
    <row r="23" spans="1:31" ht="12.75">
      <c r="A23" s="6" t="s">
        <v>44</v>
      </c>
      <c r="B23" s="5">
        <v>24.19</v>
      </c>
      <c r="C23" s="5">
        <v>25.29</v>
      </c>
      <c r="D23" s="5">
        <v>23.33</v>
      </c>
      <c r="E23" s="5">
        <v>17.48</v>
      </c>
      <c r="F23" s="54">
        <v>16.64</v>
      </c>
      <c r="G23" s="75">
        <v>15.06</v>
      </c>
      <c r="H23">
        <v>13.52</v>
      </c>
      <c r="I23" s="5"/>
      <c r="J23" s="5"/>
      <c r="K23" s="5"/>
      <c r="L23" s="5"/>
      <c r="Q23" s="6"/>
      <c r="Z23" s="6"/>
      <c r="AE23" s="4"/>
    </row>
    <row r="24" spans="1:31" ht="12.75">
      <c r="A24" s="6"/>
      <c r="B24" s="5"/>
      <c r="C24" s="5"/>
      <c r="D24" s="5"/>
      <c r="E24" s="5"/>
      <c r="F24" s="54"/>
      <c r="G24" s="68"/>
      <c r="I24" s="5"/>
      <c r="J24" s="5"/>
      <c r="K24" s="5"/>
      <c r="L24" s="5"/>
      <c r="Q24" s="6"/>
      <c r="Z24" s="6"/>
      <c r="AE24" s="4"/>
    </row>
    <row r="25" spans="1:31" ht="12.75">
      <c r="A25" s="6" t="s">
        <v>11</v>
      </c>
      <c r="B25" s="5">
        <v>0.99</v>
      </c>
      <c r="C25" s="5">
        <v>0.89</v>
      </c>
      <c r="D25" s="5">
        <v>0.84</v>
      </c>
      <c r="E25" s="3">
        <v>1.01</v>
      </c>
      <c r="F25" s="48">
        <v>1.04</v>
      </c>
      <c r="G25" s="75">
        <v>1.02</v>
      </c>
      <c r="H25">
        <v>1.13</v>
      </c>
      <c r="I25" s="5"/>
      <c r="J25" s="5"/>
      <c r="K25" s="5"/>
      <c r="L25" s="5"/>
      <c r="Q25" s="6"/>
      <c r="Z25" s="6"/>
      <c r="AE25" s="4"/>
    </row>
    <row r="26" spans="1:31" ht="12.75">
      <c r="A26" s="6" t="s">
        <v>12</v>
      </c>
      <c r="B26" s="5">
        <v>12.45</v>
      </c>
      <c r="C26" s="5">
        <v>11.88</v>
      </c>
      <c r="D26" s="5">
        <v>12.34</v>
      </c>
      <c r="E26" s="3">
        <v>13.54</v>
      </c>
      <c r="F26" s="48">
        <v>14.25</v>
      </c>
      <c r="G26" s="5">
        <v>13.96</v>
      </c>
      <c r="H26" s="6">
        <v>13.98</v>
      </c>
      <c r="I26" s="5"/>
      <c r="J26" s="5"/>
      <c r="K26" s="5"/>
      <c r="L26" s="5"/>
      <c r="Q26" s="6"/>
      <c r="Z26" s="6"/>
      <c r="AE26" s="4"/>
    </row>
    <row r="27" spans="1:31" ht="12.75">
      <c r="A27" s="6" t="s">
        <v>13</v>
      </c>
      <c r="B27" s="5">
        <v>2.65</v>
      </c>
      <c r="C27" s="5">
        <v>1.88</v>
      </c>
      <c r="D27" s="5">
        <v>1.56</v>
      </c>
      <c r="E27" s="3">
        <v>1.78</v>
      </c>
      <c r="F27" s="48">
        <v>1.76</v>
      </c>
      <c r="G27" s="6">
        <v>1.45</v>
      </c>
      <c r="H27" s="5">
        <v>1.05</v>
      </c>
      <c r="I27" s="5"/>
      <c r="J27" s="5"/>
      <c r="K27" s="5"/>
      <c r="L27" s="5"/>
      <c r="Q27" s="6"/>
      <c r="Z27" s="6"/>
      <c r="AE27" s="4"/>
    </row>
    <row r="28" spans="1:31" ht="12.75">
      <c r="A28" s="6"/>
      <c r="B28" s="5"/>
      <c r="C28" s="5"/>
      <c r="D28" s="5"/>
      <c r="E28" s="5"/>
      <c r="F28" s="5"/>
      <c r="G28" s="6"/>
      <c r="H28" s="5"/>
      <c r="I28" s="6"/>
      <c r="Q28" s="6"/>
      <c r="R28" s="6"/>
      <c r="S28" s="6"/>
      <c r="T28" s="6"/>
      <c r="U28" s="5"/>
      <c r="V28" s="5"/>
      <c r="W28" s="5"/>
      <c r="X28" s="6"/>
      <c r="Y28" s="5"/>
      <c r="Z28" s="6"/>
      <c r="AA28" s="6"/>
      <c r="AB28" s="6"/>
      <c r="AC28" s="5"/>
      <c r="AD28" s="5"/>
      <c r="AE28" s="4"/>
    </row>
    <row r="29" spans="1:31" ht="12.75">
      <c r="A29" s="51" t="s">
        <v>89</v>
      </c>
      <c r="B29" s="51"/>
      <c r="C29" s="51"/>
      <c r="D29" s="51"/>
      <c r="E29" s="51"/>
      <c r="F29" s="51"/>
      <c r="G29" s="115" t="s">
        <v>90</v>
      </c>
      <c r="H29" s="115"/>
      <c r="I29" s="6"/>
      <c r="Q29" s="6"/>
      <c r="R29" s="6"/>
      <c r="S29" s="6"/>
      <c r="T29" s="6"/>
      <c r="U29" s="5"/>
      <c r="V29" s="5"/>
      <c r="W29" s="5"/>
      <c r="X29" s="6"/>
      <c r="Y29" s="5"/>
      <c r="Z29" s="6"/>
      <c r="AA29" s="6"/>
      <c r="AB29" s="6"/>
      <c r="AC29" s="5"/>
      <c r="AD29" s="5"/>
      <c r="AE29" s="4"/>
    </row>
    <row r="30" spans="1:31" ht="12.75">
      <c r="A30" s="3"/>
      <c r="B30" s="3"/>
      <c r="C30" s="3"/>
      <c r="D30" s="4"/>
      <c r="E30" s="4"/>
      <c r="F30" s="3"/>
      <c r="G30" s="3"/>
      <c r="H30" s="19" t="s">
        <v>14</v>
      </c>
      <c r="I30" s="6"/>
      <c r="Q30" s="6"/>
      <c r="R30" s="6"/>
      <c r="S30" s="6"/>
      <c r="T30" s="6"/>
      <c r="U30" s="5"/>
      <c r="V30" s="5"/>
      <c r="W30" s="5"/>
      <c r="X30" s="6"/>
      <c r="Y30" s="5"/>
      <c r="Z30" s="6"/>
      <c r="AA30" s="6"/>
      <c r="AB30" s="6"/>
      <c r="AC30" s="5"/>
      <c r="AD30" s="5"/>
      <c r="AE30" s="4"/>
    </row>
    <row r="31" spans="1:31" ht="12.75">
      <c r="A31" s="51" t="s">
        <v>1</v>
      </c>
      <c r="B31" s="52" t="s">
        <v>0</v>
      </c>
      <c r="C31" s="52" t="s">
        <v>91</v>
      </c>
      <c r="D31" s="52" t="s">
        <v>95</v>
      </c>
      <c r="E31" s="52" t="s">
        <v>106</v>
      </c>
      <c r="F31" s="52" t="s">
        <v>111</v>
      </c>
      <c r="G31" s="51" t="s">
        <v>43</v>
      </c>
      <c r="H31" s="51" t="s">
        <v>88</v>
      </c>
      <c r="I31" s="6"/>
      <c r="Q31" s="6"/>
      <c r="R31" s="6"/>
      <c r="S31" s="6"/>
      <c r="T31" s="6"/>
      <c r="U31" s="5"/>
      <c r="V31" s="5"/>
      <c r="W31" s="5"/>
      <c r="X31" s="6"/>
      <c r="Y31" s="5"/>
      <c r="Z31" s="6"/>
      <c r="AA31" s="6"/>
      <c r="AB31" s="6"/>
      <c r="AC31" s="5"/>
      <c r="AD31" s="5"/>
      <c r="AE31" s="4"/>
    </row>
    <row r="32" spans="1:31" ht="12.75">
      <c r="A32" s="51"/>
      <c r="B32" s="51"/>
      <c r="C32" s="51"/>
      <c r="D32" s="51"/>
      <c r="E32" s="51"/>
      <c r="F32" s="51"/>
      <c r="G32" s="52" t="s">
        <v>111</v>
      </c>
      <c r="H32" s="52" t="s">
        <v>111</v>
      </c>
      <c r="I32" s="6"/>
      <c r="Q32" s="6"/>
      <c r="R32" s="6"/>
      <c r="S32" s="6"/>
      <c r="T32" s="6"/>
      <c r="U32" s="5"/>
      <c r="V32" s="5"/>
      <c r="W32" s="5"/>
      <c r="X32" s="6"/>
      <c r="Y32" s="5"/>
      <c r="Z32" s="6"/>
      <c r="AA32" s="6"/>
      <c r="AB32" s="6"/>
      <c r="AC32" s="5"/>
      <c r="AD32" s="5"/>
      <c r="AE32" s="4"/>
    </row>
    <row r="33" spans="1:31" ht="12.75">
      <c r="A33" s="3" t="s">
        <v>2</v>
      </c>
      <c r="B33" s="4">
        <v>833</v>
      </c>
      <c r="C33" s="4">
        <v>840</v>
      </c>
      <c r="D33" s="4">
        <v>876</v>
      </c>
      <c r="E33" s="4">
        <v>847</v>
      </c>
      <c r="F33" s="48">
        <v>857</v>
      </c>
      <c r="G33" s="7">
        <v>2291</v>
      </c>
      <c r="H33">
        <v>825</v>
      </c>
      <c r="I33" s="6"/>
      <c r="Q33" s="6"/>
      <c r="R33" s="6"/>
      <c r="S33" s="6"/>
      <c r="T33" s="6"/>
      <c r="U33" s="5"/>
      <c r="V33" s="5"/>
      <c r="W33" s="5"/>
      <c r="X33" s="6"/>
      <c r="Y33" s="5"/>
      <c r="Z33" s="6"/>
      <c r="AA33" s="6"/>
      <c r="AB33" s="6"/>
      <c r="AC33" s="5"/>
      <c r="AD33" s="5"/>
      <c r="AE33" s="4"/>
    </row>
    <row r="34" spans="1:31" ht="12.75">
      <c r="A34" s="3" t="s">
        <v>3</v>
      </c>
      <c r="B34" s="4">
        <v>12120</v>
      </c>
      <c r="C34" s="4">
        <v>12089</v>
      </c>
      <c r="D34" s="4">
        <v>11752</v>
      </c>
      <c r="E34" s="4">
        <v>11421</v>
      </c>
      <c r="F34" s="48">
        <v>11439</v>
      </c>
      <c r="G34" s="7">
        <v>38371.142857142855</v>
      </c>
      <c r="H34">
        <v>12039</v>
      </c>
      <c r="I34" s="6"/>
      <c r="Q34" s="6"/>
      <c r="R34" s="6"/>
      <c r="S34" s="6"/>
      <c r="T34" s="6"/>
      <c r="U34" s="5"/>
      <c r="V34" s="5"/>
      <c r="W34" s="5"/>
      <c r="X34" s="6"/>
      <c r="Y34" s="5"/>
      <c r="Z34" s="6"/>
      <c r="AA34" s="6"/>
      <c r="AB34" s="6"/>
      <c r="AC34" s="5"/>
      <c r="AD34" s="5"/>
      <c r="AE34" s="4"/>
    </row>
    <row r="35" spans="1:31" ht="12.75">
      <c r="A35" s="6" t="s">
        <v>100</v>
      </c>
      <c r="B35" s="5">
        <v>220.29</v>
      </c>
      <c r="C35" s="5">
        <v>276.85</v>
      </c>
      <c r="D35" s="5">
        <v>355.89</v>
      </c>
      <c r="E35" s="3">
        <v>445.45</v>
      </c>
      <c r="F35" s="48">
        <v>555.39</v>
      </c>
      <c r="G35" s="6">
        <v>650.283547383078</v>
      </c>
      <c r="H35">
        <v>750.55</v>
      </c>
      <c r="I35" s="6"/>
      <c r="Q35" s="6"/>
      <c r="R35" s="6"/>
      <c r="S35" s="6"/>
      <c r="T35" s="6"/>
      <c r="U35" s="5"/>
      <c r="V35" s="5"/>
      <c r="W35" s="5"/>
      <c r="X35" s="6"/>
      <c r="Y35" s="5"/>
      <c r="Z35" s="6"/>
      <c r="AA35" s="6"/>
      <c r="AB35" s="6"/>
      <c r="AC35" s="5"/>
      <c r="AD35" s="5"/>
      <c r="AE35" s="4"/>
    </row>
    <row r="36" spans="1:31" ht="12.75">
      <c r="A36" s="6" t="s">
        <v>101</v>
      </c>
      <c r="B36" s="5">
        <v>1.69</v>
      </c>
      <c r="C36" s="5">
        <v>1.2</v>
      </c>
      <c r="D36" s="5">
        <v>2.57</v>
      </c>
      <c r="E36" s="3">
        <v>2.73</v>
      </c>
      <c r="F36" s="48">
        <v>3.55</v>
      </c>
      <c r="G36" s="6">
        <v>4.428923521396287</v>
      </c>
      <c r="H36" s="32">
        <v>5.6</v>
      </c>
      <c r="I36" s="6"/>
      <c r="Q36" s="6"/>
      <c r="R36" s="6"/>
      <c r="S36" s="6"/>
      <c r="T36" s="6"/>
      <c r="U36" s="5"/>
      <c r="V36" s="5"/>
      <c r="W36" s="5"/>
      <c r="X36" s="6"/>
      <c r="Y36" s="5"/>
      <c r="Z36" s="6"/>
      <c r="AA36" s="6"/>
      <c r="AB36" s="6"/>
      <c r="AC36" s="5"/>
      <c r="AD36" s="5"/>
      <c r="AE36" s="4"/>
    </row>
    <row r="37" spans="1:31" ht="12.75">
      <c r="A37" s="3"/>
      <c r="B37" s="4"/>
      <c r="C37" s="4"/>
      <c r="D37" s="4"/>
      <c r="E37" s="4"/>
      <c r="F37" s="48"/>
      <c r="G37" s="3"/>
      <c r="I37" s="6"/>
      <c r="Q37" s="6"/>
      <c r="R37" s="6"/>
      <c r="S37" s="6"/>
      <c r="T37" s="6"/>
      <c r="U37" s="5"/>
      <c r="V37" s="5"/>
      <c r="W37" s="5"/>
      <c r="X37" s="6"/>
      <c r="Y37" s="5"/>
      <c r="Z37" s="6"/>
      <c r="AA37" s="6"/>
      <c r="AB37" s="6"/>
      <c r="AC37" s="5"/>
      <c r="AD37" s="5"/>
      <c r="AE37" s="4"/>
    </row>
    <row r="38" spans="1:31" ht="12.75">
      <c r="A38" s="3" t="s">
        <v>123</v>
      </c>
      <c r="B38" s="4">
        <f>50+1248</f>
        <v>1298</v>
      </c>
      <c r="C38" s="4">
        <v>1406</v>
      </c>
      <c r="D38" s="4">
        <v>1654</v>
      </c>
      <c r="E38" s="7">
        <v>1713.2116</v>
      </c>
      <c r="F38" s="74">
        <v>2046.4677</v>
      </c>
      <c r="G38" s="7">
        <v>10345.945628571428</v>
      </c>
      <c r="H38">
        <v>4708</v>
      </c>
      <c r="I38" s="6"/>
      <c r="Q38" s="6"/>
      <c r="R38" s="6"/>
      <c r="S38" s="6"/>
      <c r="T38" s="6"/>
      <c r="U38" s="5"/>
      <c r="V38" s="5"/>
      <c r="W38" s="5"/>
      <c r="X38" s="6"/>
      <c r="Y38" s="5"/>
      <c r="Z38" s="6"/>
      <c r="AA38" s="6"/>
      <c r="AB38" s="6"/>
      <c r="AC38" s="5"/>
      <c r="AD38" s="5"/>
      <c r="AE38" s="4"/>
    </row>
    <row r="39" spans="1:31" ht="12.75">
      <c r="A39" s="3" t="s">
        <v>4</v>
      </c>
      <c r="B39" s="4">
        <v>19038</v>
      </c>
      <c r="C39" s="4">
        <v>21694</v>
      </c>
      <c r="D39" s="4">
        <v>28480</v>
      </c>
      <c r="E39" s="7">
        <v>34108.4343</v>
      </c>
      <c r="F39" s="74">
        <v>39224.4215</v>
      </c>
      <c r="G39" s="7">
        <v>143863.18587142855</v>
      </c>
      <c r="H39">
        <v>51970</v>
      </c>
      <c r="I39" s="6"/>
      <c r="Q39" s="6"/>
      <c r="R39" s="6"/>
      <c r="S39" s="6"/>
      <c r="T39" s="6"/>
      <c r="U39" s="5"/>
      <c r="V39" s="5"/>
      <c r="W39" s="5"/>
      <c r="X39" s="6"/>
      <c r="Y39" s="5"/>
      <c r="Z39" s="6"/>
      <c r="AA39" s="6"/>
      <c r="AB39" s="6"/>
      <c r="AC39" s="5"/>
      <c r="AD39" s="5"/>
      <c r="AE39" s="4"/>
    </row>
    <row r="40" spans="1:31" ht="12.75">
      <c r="A40" s="3" t="s">
        <v>5</v>
      </c>
      <c r="B40" s="4">
        <v>8362</v>
      </c>
      <c r="C40" s="4">
        <v>7932</v>
      </c>
      <c r="D40" s="4">
        <v>8735</v>
      </c>
      <c r="E40" s="7">
        <v>10498.36</v>
      </c>
      <c r="F40" s="74">
        <v>10998.7935</v>
      </c>
      <c r="G40" s="7">
        <v>51089.12915714285</v>
      </c>
      <c r="H40">
        <v>18542</v>
      </c>
      <c r="I40" s="6"/>
      <c r="Q40" s="6"/>
      <c r="R40" s="6"/>
      <c r="S40" s="6"/>
      <c r="T40" s="6"/>
      <c r="U40" s="5"/>
      <c r="V40" s="5"/>
      <c r="W40" s="5"/>
      <c r="X40" s="6"/>
      <c r="Y40" s="5"/>
      <c r="Z40" s="6"/>
      <c r="AA40" s="6"/>
      <c r="AB40" s="6"/>
      <c r="AC40" s="5"/>
      <c r="AD40" s="5"/>
      <c r="AE40" s="4"/>
    </row>
    <row r="41" spans="1:31" ht="12.75">
      <c r="A41" s="3" t="s">
        <v>6</v>
      </c>
      <c r="B41" s="4">
        <v>12036</v>
      </c>
      <c r="C41" s="4">
        <v>15896</v>
      </c>
      <c r="D41" s="4">
        <v>20526</v>
      </c>
      <c r="E41" s="7">
        <v>25075.9411</v>
      </c>
      <c r="F41" s="74">
        <v>29850.7074</v>
      </c>
      <c r="G41" s="7">
        <v>105658.04307142856</v>
      </c>
      <c r="H41">
        <v>38389</v>
      </c>
      <c r="I41" s="6"/>
      <c r="Q41" s="6"/>
      <c r="R41" s="6"/>
      <c r="S41" s="6"/>
      <c r="T41" s="6"/>
      <c r="U41" s="5"/>
      <c r="V41" s="5"/>
      <c r="W41" s="5"/>
      <c r="X41" s="6"/>
      <c r="Y41" s="5"/>
      <c r="Z41" s="6"/>
      <c r="AA41" s="6"/>
      <c r="AB41" s="6"/>
      <c r="AC41" s="5"/>
      <c r="AD41" s="5"/>
      <c r="AE41" s="4"/>
    </row>
    <row r="42" spans="1:31" ht="12.75">
      <c r="A42" s="3"/>
      <c r="B42" s="4"/>
      <c r="C42" s="4"/>
      <c r="D42" s="4"/>
      <c r="E42" s="4"/>
      <c r="F42" s="48"/>
      <c r="G42" s="7"/>
      <c r="I42" s="6"/>
      <c r="Q42" s="6"/>
      <c r="R42" s="6"/>
      <c r="S42" s="6"/>
      <c r="T42" s="6"/>
      <c r="U42" s="5"/>
      <c r="V42" s="5"/>
      <c r="W42" s="5"/>
      <c r="X42" s="6"/>
      <c r="Y42" s="5"/>
      <c r="Z42" s="6"/>
      <c r="AA42" s="6"/>
      <c r="AB42" s="6"/>
      <c r="AC42" s="5"/>
      <c r="AD42" s="5"/>
      <c r="AE42" s="4"/>
    </row>
    <row r="43" spans="1:31" ht="12.75">
      <c r="A43" s="3" t="s">
        <v>7</v>
      </c>
      <c r="B43" s="4">
        <v>1741</v>
      </c>
      <c r="C43" s="4">
        <v>1966</v>
      </c>
      <c r="D43" s="4">
        <v>2374</v>
      </c>
      <c r="E43" s="7">
        <v>3052.0237</v>
      </c>
      <c r="F43" s="74">
        <v>3810.28</v>
      </c>
      <c r="G43" s="7">
        <v>12742.252985714285</v>
      </c>
      <c r="H43">
        <v>4972</v>
      </c>
      <c r="I43" s="6"/>
      <c r="Q43" s="6"/>
      <c r="R43" s="6"/>
      <c r="S43" s="6"/>
      <c r="T43" s="6"/>
      <c r="U43" s="5"/>
      <c r="V43" s="5"/>
      <c r="W43" s="5"/>
      <c r="X43" s="6"/>
      <c r="Y43" s="5"/>
      <c r="Z43" s="6"/>
      <c r="AA43" s="6"/>
      <c r="AB43" s="6"/>
      <c r="AC43" s="5"/>
      <c r="AD43" s="5"/>
      <c r="AE43" s="4"/>
    </row>
    <row r="44" spans="1:31" ht="12.75">
      <c r="A44" s="3" t="s">
        <v>8</v>
      </c>
      <c r="B44" s="4">
        <v>483</v>
      </c>
      <c r="C44" s="4">
        <v>248</v>
      </c>
      <c r="D44" s="4">
        <v>493</v>
      </c>
      <c r="E44" s="7">
        <v>471.6591</v>
      </c>
      <c r="F44" s="74">
        <v>577.0519</v>
      </c>
      <c r="G44" s="7">
        <v>2296.0945142857145</v>
      </c>
      <c r="H44">
        <v>960</v>
      </c>
      <c r="I44" s="6"/>
      <c r="Q44" s="6"/>
      <c r="R44" s="6"/>
      <c r="S44" s="6"/>
      <c r="T44" s="6"/>
      <c r="U44" s="5"/>
      <c r="V44" s="5"/>
      <c r="W44" s="5"/>
      <c r="X44" s="6"/>
      <c r="Y44" s="5"/>
      <c r="Z44" s="6"/>
      <c r="AA44" s="6"/>
      <c r="AB44" s="6"/>
      <c r="AC44" s="5"/>
      <c r="AD44" s="5"/>
      <c r="AE44" s="4"/>
    </row>
    <row r="45" spans="1:31" ht="12.75">
      <c r="A45" s="3" t="s">
        <v>9</v>
      </c>
      <c r="B45" s="4">
        <v>872</v>
      </c>
      <c r="C45" s="4">
        <v>973</v>
      </c>
      <c r="D45" s="4">
        <v>1435</v>
      </c>
      <c r="E45" s="7">
        <v>2112.9833</v>
      </c>
      <c r="F45" s="74">
        <v>2707.0577</v>
      </c>
      <c r="G45" s="7">
        <v>8824.347685714285</v>
      </c>
      <c r="H45">
        <v>3366</v>
      </c>
      <c r="I45" s="6"/>
      <c r="Q45" s="6"/>
      <c r="R45" s="6"/>
      <c r="S45" s="6"/>
      <c r="T45" s="6"/>
      <c r="U45" s="5"/>
      <c r="V45" s="5"/>
      <c r="W45" s="5"/>
      <c r="X45" s="6"/>
      <c r="Y45" s="5"/>
      <c r="Z45" s="6"/>
      <c r="AA45" s="6"/>
      <c r="AB45" s="6"/>
      <c r="AC45" s="5"/>
      <c r="AD45" s="5"/>
      <c r="AE45" s="4"/>
    </row>
    <row r="46" spans="1:31" ht="12.75">
      <c r="A46" s="3" t="s">
        <v>10</v>
      </c>
      <c r="B46" s="4">
        <v>622</v>
      </c>
      <c r="C46" s="4">
        <v>760</v>
      </c>
      <c r="D46" s="4">
        <v>753</v>
      </c>
      <c r="E46" s="7">
        <v>749.5144</v>
      </c>
      <c r="F46" s="74">
        <v>787.4371</v>
      </c>
      <c r="G46" s="7">
        <v>2869.672642857143</v>
      </c>
      <c r="H46">
        <v>1142</v>
      </c>
      <c r="I46" s="6"/>
      <c r="Q46" s="6"/>
      <c r="R46" s="6"/>
      <c r="S46" s="6"/>
      <c r="T46" s="6"/>
      <c r="U46" s="5"/>
      <c r="V46" s="5"/>
      <c r="W46" s="5"/>
      <c r="X46" s="6"/>
      <c r="Y46" s="5"/>
      <c r="Z46" s="6"/>
      <c r="AA46" s="6"/>
      <c r="AB46" s="6"/>
      <c r="AC46" s="5"/>
      <c r="AD46" s="5"/>
      <c r="AE46" s="4"/>
    </row>
    <row r="47" spans="1:31" ht="12.75">
      <c r="A47" s="3"/>
      <c r="B47" s="4"/>
      <c r="C47" s="4"/>
      <c r="D47" s="4"/>
      <c r="E47" s="4"/>
      <c r="F47" s="48"/>
      <c r="G47" s="3"/>
      <c r="H47" s="3"/>
      <c r="I47" s="6"/>
      <c r="Q47" s="6"/>
      <c r="R47" s="6"/>
      <c r="S47" s="6"/>
      <c r="T47" s="6"/>
      <c r="U47" s="5"/>
      <c r="V47" s="5"/>
      <c r="W47" s="5"/>
      <c r="X47" s="6"/>
      <c r="Y47" s="5"/>
      <c r="Z47" s="6"/>
      <c r="AA47" s="6"/>
      <c r="AB47" s="6"/>
      <c r="AC47" s="5"/>
      <c r="AD47" s="5"/>
      <c r="AE47" s="4"/>
    </row>
    <row r="48" spans="1:31" ht="12.75">
      <c r="A48" s="6" t="s">
        <v>97</v>
      </c>
      <c r="B48" s="5">
        <v>4.8</v>
      </c>
      <c r="C48" s="5">
        <v>4.46</v>
      </c>
      <c r="D48" s="5">
        <v>5.2</v>
      </c>
      <c r="E48" s="5">
        <v>6.17</v>
      </c>
      <c r="F48" s="54">
        <v>6.81</v>
      </c>
      <c r="G48" s="75">
        <v>6.07</v>
      </c>
      <c r="H48">
        <v>6.05</v>
      </c>
      <c r="I48" s="6"/>
      <c r="Q48" s="6"/>
      <c r="R48" s="6"/>
      <c r="S48" s="6"/>
      <c r="T48" s="6"/>
      <c r="U48" s="5"/>
      <c r="V48" s="5"/>
      <c r="W48" s="5"/>
      <c r="X48" s="6"/>
      <c r="Y48" s="5"/>
      <c r="Z48" s="6"/>
      <c r="AA48" s="6"/>
      <c r="AB48" s="6"/>
      <c r="AC48" s="5"/>
      <c r="AD48" s="5"/>
      <c r="AE48" s="4"/>
    </row>
    <row r="49" spans="1:31" ht="12.75">
      <c r="A49" s="6" t="s">
        <v>98</v>
      </c>
      <c r="B49" s="5">
        <v>3.92</v>
      </c>
      <c r="C49" s="5">
        <v>4.12</v>
      </c>
      <c r="D49" s="5">
        <v>4.2</v>
      </c>
      <c r="E49" s="5">
        <v>3.96</v>
      </c>
      <c r="F49" s="54">
        <v>4.08</v>
      </c>
      <c r="G49" s="75">
        <v>3.82</v>
      </c>
      <c r="H49">
        <v>4.43</v>
      </c>
      <c r="I49" s="6"/>
      <c r="Q49" s="6"/>
      <c r="R49" s="6"/>
      <c r="S49" s="6"/>
      <c r="T49" s="6"/>
      <c r="U49" s="5"/>
      <c r="V49" s="5"/>
      <c r="W49" s="5"/>
      <c r="X49" s="6"/>
      <c r="Y49" s="5"/>
      <c r="Z49" s="6"/>
      <c r="AA49" s="6"/>
      <c r="AB49" s="6"/>
      <c r="AC49" s="5"/>
      <c r="AD49" s="5"/>
      <c r="AE49" s="4"/>
    </row>
    <row r="50" spans="1:31" ht="12.75">
      <c r="A50" s="6" t="s">
        <v>44</v>
      </c>
      <c r="B50" s="5">
        <v>27.79</v>
      </c>
      <c r="C50" s="5">
        <v>28.52</v>
      </c>
      <c r="D50" s="5">
        <v>21.79</v>
      </c>
      <c r="E50" s="5">
        <v>15.61</v>
      </c>
      <c r="F50" s="54">
        <v>13.19</v>
      </c>
      <c r="G50" s="75">
        <v>15.06</v>
      </c>
      <c r="H50">
        <v>13.52</v>
      </c>
      <c r="I50" s="6"/>
      <c r="Q50" s="6"/>
      <c r="R50" s="6"/>
      <c r="S50" s="6"/>
      <c r="T50" s="6"/>
      <c r="U50" s="5"/>
      <c r="V50" s="5"/>
      <c r="W50" s="5"/>
      <c r="X50" s="6"/>
      <c r="Y50" s="5"/>
      <c r="Z50" s="6"/>
      <c r="AA50" s="6"/>
      <c r="AB50" s="6"/>
      <c r="AC50" s="5"/>
      <c r="AD50" s="5"/>
      <c r="AE50" s="4"/>
    </row>
    <row r="51" spans="1:31" ht="12.75">
      <c r="A51" s="6"/>
      <c r="B51" s="5"/>
      <c r="C51" s="5"/>
      <c r="D51" s="5"/>
      <c r="E51" s="5"/>
      <c r="F51" s="54"/>
      <c r="G51" s="68"/>
      <c r="I51" s="6"/>
      <c r="Q51" s="6"/>
      <c r="R51" s="6"/>
      <c r="S51" s="6"/>
      <c r="T51" s="6"/>
      <c r="U51" s="5"/>
      <c r="V51" s="5"/>
      <c r="W51" s="5"/>
      <c r="X51" s="6"/>
      <c r="Y51" s="5"/>
      <c r="Z51" s="6"/>
      <c r="AA51" s="6"/>
      <c r="AB51" s="6"/>
      <c r="AC51" s="5"/>
      <c r="AD51" s="5"/>
      <c r="AE51" s="4"/>
    </row>
    <row r="52" spans="1:31" ht="12.75">
      <c r="A52" s="6" t="s">
        <v>11</v>
      </c>
      <c r="B52" s="5">
        <v>0.88</v>
      </c>
      <c r="C52" s="5">
        <v>0.53</v>
      </c>
      <c r="D52" s="5">
        <v>1</v>
      </c>
      <c r="E52" s="3">
        <v>0.87</v>
      </c>
      <c r="F52" s="48">
        <v>0.92</v>
      </c>
      <c r="G52" s="75">
        <v>1.02</v>
      </c>
      <c r="H52">
        <v>1.13</v>
      </c>
      <c r="I52" s="6"/>
      <c r="Q52" s="6"/>
      <c r="R52" s="6"/>
      <c r="S52" s="6"/>
      <c r="T52" s="6"/>
      <c r="U52" s="5"/>
      <c r="V52" s="5"/>
      <c r="W52" s="5"/>
      <c r="X52" s="6"/>
      <c r="Y52" s="5"/>
      <c r="Z52" s="6"/>
      <c r="AA52" s="6"/>
      <c r="AB52" s="6"/>
      <c r="AC52" s="5"/>
      <c r="AD52" s="5"/>
      <c r="AE52" s="4"/>
    </row>
    <row r="53" spans="1:31" ht="12.75">
      <c r="A53" s="6" t="s">
        <v>12</v>
      </c>
      <c r="B53" s="5">
        <v>12.6</v>
      </c>
      <c r="C53" s="5">
        <v>12.08</v>
      </c>
      <c r="D53" s="5">
        <v>12.89</v>
      </c>
      <c r="E53" s="3">
        <v>12.51</v>
      </c>
      <c r="F53" s="48">
        <v>13.18</v>
      </c>
      <c r="G53" s="5">
        <v>13.96</v>
      </c>
      <c r="H53" s="6">
        <v>13.98</v>
      </c>
      <c r="I53" s="6"/>
      <c r="Q53" s="6"/>
      <c r="R53" s="6"/>
      <c r="S53" s="6"/>
      <c r="T53" s="6"/>
      <c r="U53" s="5"/>
      <c r="V53" s="5"/>
      <c r="W53" s="5"/>
      <c r="X53" s="6"/>
      <c r="Y53" s="5"/>
      <c r="Z53" s="6"/>
      <c r="AA53" s="6"/>
      <c r="AB53" s="6"/>
      <c r="AC53" s="5"/>
      <c r="AD53" s="5"/>
      <c r="AE53" s="4"/>
    </row>
    <row r="54" spans="1:31" ht="12.75">
      <c r="A54" s="6" t="s">
        <v>13</v>
      </c>
      <c r="B54" s="5">
        <v>1.61</v>
      </c>
      <c r="C54" s="5">
        <v>1.18</v>
      </c>
      <c r="D54" s="5">
        <v>1.09</v>
      </c>
      <c r="E54" s="3">
        <v>0.83</v>
      </c>
      <c r="F54" s="48">
        <v>0.85</v>
      </c>
      <c r="G54" s="6">
        <v>1.45</v>
      </c>
      <c r="H54" s="5">
        <v>1.05</v>
      </c>
      <c r="I54" s="6"/>
      <c r="J54" s="6"/>
      <c r="K54" s="6"/>
      <c r="L54" s="5"/>
      <c r="M54" s="5"/>
      <c r="N54" s="12"/>
      <c r="O54" s="6"/>
      <c r="P54" s="5"/>
      <c r="Q54" s="6"/>
      <c r="R54" s="6"/>
      <c r="S54" s="6"/>
      <c r="T54" s="6"/>
      <c r="U54" s="5"/>
      <c r="V54" s="5"/>
      <c r="W54" s="5"/>
      <c r="X54" s="6"/>
      <c r="Y54" s="5"/>
      <c r="Z54" s="6"/>
      <c r="AA54" s="6"/>
      <c r="AB54" s="6"/>
      <c r="AC54" s="5"/>
      <c r="AD54" s="5"/>
      <c r="AE54" s="4"/>
    </row>
    <row r="55" spans="1:31" ht="12.75">
      <c r="A55" s="3"/>
      <c r="B55" s="3"/>
      <c r="C55" s="3"/>
      <c r="D55" s="4"/>
      <c r="E55" s="4"/>
      <c r="F55" s="3"/>
      <c r="G55" s="3"/>
      <c r="H55" s="3"/>
      <c r="J55" s="3"/>
      <c r="K55" s="3"/>
      <c r="L55" s="3"/>
      <c r="M55" s="3"/>
      <c r="N55" s="3"/>
      <c r="O55" s="3"/>
      <c r="P55" s="3"/>
      <c r="R55" s="3"/>
      <c r="S55" s="3"/>
      <c r="T55" s="3"/>
      <c r="U55" s="3"/>
      <c r="V55" s="3"/>
      <c r="W55" s="3"/>
      <c r="X55" s="3"/>
      <c r="Y55" s="3"/>
      <c r="AA55" s="3"/>
      <c r="AB55" s="3"/>
      <c r="AC55" s="3"/>
      <c r="AD55" s="3"/>
      <c r="AE55" s="3"/>
    </row>
    <row r="56" spans="1:8" ht="12.75">
      <c r="A56" s="51" t="s">
        <v>89</v>
      </c>
      <c r="B56" s="48"/>
      <c r="C56" s="48"/>
      <c r="D56" s="48"/>
      <c r="E56" s="48"/>
      <c r="F56" s="48"/>
      <c r="G56" s="115" t="s">
        <v>46</v>
      </c>
      <c r="H56" s="115"/>
    </row>
    <row r="57" spans="1:31" ht="12.75">
      <c r="A57" s="3"/>
      <c r="B57" s="3"/>
      <c r="C57" s="3"/>
      <c r="D57" s="4"/>
      <c r="E57" s="4"/>
      <c r="F57" s="3"/>
      <c r="G57" s="3"/>
      <c r="H57" s="19" t="s">
        <v>14</v>
      </c>
      <c r="AA57" s="3"/>
      <c r="AB57" s="3"/>
      <c r="AC57" s="3"/>
      <c r="AD57" s="3"/>
      <c r="AE57" s="3"/>
    </row>
    <row r="58" spans="1:8" ht="12.75">
      <c r="A58" s="51" t="s">
        <v>1</v>
      </c>
      <c r="B58" s="52" t="s">
        <v>0</v>
      </c>
      <c r="C58" s="52" t="s">
        <v>91</v>
      </c>
      <c r="D58" s="52" t="s">
        <v>95</v>
      </c>
      <c r="E58" s="52" t="s">
        <v>106</v>
      </c>
      <c r="F58" s="52" t="s">
        <v>111</v>
      </c>
      <c r="G58" s="51" t="s">
        <v>43</v>
      </c>
      <c r="H58" s="51" t="s">
        <v>88</v>
      </c>
    </row>
    <row r="59" spans="1:31" ht="12.75">
      <c r="A59" s="51"/>
      <c r="B59" s="51"/>
      <c r="C59" s="51"/>
      <c r="D59" s="51"/>
      <c r="E59" s="51"/>
      <c r="F59" s="51"/>
      <c r="G59" s="52" t="s">
        <v>111</v>
      </c>
      <c r="H59" s="52" t="s">
        <v>111</v>
      </c>
      <c r="AA59" s="3"/>
      <c r="AB59" s="3"/>
      <c r="AC59" s="3"/>
      <c r="AD59" s="3"/>
      <c r="AE59" s="3"/>
    </row>
    <row r="60" spans="1:8" ht="12.75">
      <c r="A60" s="3" t="s">
        <v>2</v>
      </c>
      <c r="B60" s="4">
        <v>943</v>
      </c>
      <c r="C60" s="4">
        <v>958</v>
      </c>
      <c r="D60" s="4">
        <v>990</v>
      </c>
      <c r="E60" s="4">
        <v>993</v>
      </c>
      <c r="F60" s="48">
        <v>1022</v>
      </c>
      <c r="G60" s="7">
        <v>2291</v>
      </c>
      <c r="H60">
        <v>825</v>
      </c>
    </row>
    <row r="61" spans="1:8" ht="12.75">
      <c r="A61" s="3" t="s">
        <v>3</v>
      </c>
      <c r="B61" s="4">
        <v>13107</v>
      </c>
      <c r="C61" s="4">
        <v>13108</v>
      </c>
      <c r="D61" s="4">
        <v>12880</v>
      </c>
      <c r="E61" s="4">
        <v>12813</v>
      </c>
      <c r="F61" s="48">
        <v>12577</v>
      </c>
      <c r="G61" s="7">
        <v>38371.142857142855</v>
      </c>
      <c r="H61">
        <v>12039</v>
      </c>
    </row>
    <row r="62" spans="1:17" ht="12.75">
      <c r="A62" s="6" t="s">
        <v>100</v>
      </c>
      <c r="B62" s="5">
        <v>339.74</v>
      </c>
      <c r="C62" s="5">
        <v>414.34</v>
      </c>
      <c r="D62" s="5">
        <v>473.64</v>
      </c>
      <c r="E62" s="3">
        <v>599.08</v>
      </c>
      <c r="F62" s="48">
        <v>839.82</v>
      </c>
      <c r="G62" s="6">
        <v>650.283547383078</v>
      </c>
      <c r="H62">
        <v>750.55</v>
      </c>
      <c r="I62" s="6"/>
      <c r="Q62" s="6"/>
    </row>
    <row r="63" spans="1:17" ht="12.75">
      <c r="A63" s="6" t="s">
        <v>101</v>
      </c>
      <c r="B63" s="5">
        <v>1.91</v>
      </c>
      <c r="C63" s="5">
        <v>3.26</v>
      </c>
      <c r="D63" s="5">
        <v>3.92</v>
      </c>
      <c r="E63" s="3">
        <v>4.35</v>
      </c>
      <c r="F63" s="48">
        <v>4.87</v>
      </c>
      <c r="G63" s="6">
        <v>4.428923521396287</v>
      </c>
      <c r="H63" s="32">
        <v>5.6</v>
      </c>
      <c r="I63" s="6"/>
      <c r="Q63" s="6"/>
    </row>
    <row r="64" spans="1:7" ht="12.75">
      <c r="A64" s="3"/>
      <c r="B64" s="4"/>
      <c r="C64" s="4"/>
      <c r="D64" s="4"/>
      <c r="E64" s="4"/>
      <c r="F64" s="48"/>
      <c r="G64" s="3"/>
    </row>
    <row r="65" spans="1:8" ht="12.75">
      <c r="A65" s="3" t="s">
        <v>123</v>
      </c>
      <c r="B65" s="4">
        <f>17+1748</f>
        <v>1765</v>
      </c>
      <c r="C65" s="4">
        <v>2114</v>
      </c>
      <c r="D65" s="4">
        <v>2541</v>
      </c>
      <c r="E65" s="7">
        <v>2694.1463</v>
      </c>
      <c r="F65" s="74">
        <v>3208.3282</v>
      </c>
      <c r="G65" s="7">
        <v>10345.945628571428</v>
      </c>
      <c r="H65">
        <v>4708</v>
      </c>
    </row>
    <row r="66" spans="1:8" ht="12.75">
      <c r="A66" s="3" t="s">
        <v>4</v>
      </c>
      <c r="B66" s="4">
        <v>28930</v>
      </c>
      <c r="C66" s="4">
        <v>34025</v>
      </c>
      <c r="D66" s="4">
        <v>41503</v>
      </c>
      <c r="E66" s="7">
        <v>50108.2985</v>
      </c>
      <c r="F66" s="74">
        <v>62448.9088</v>
      </c>
      <c r="G66" s="7">
        <v>143863.18587142855</v>
      </c>
      <c r="H66">
        <v>51970</v>
      </c>
    </row>
    <row r="67" spans="1:8" ht="12.75">
      <c r="A67" s="3" t="s">
        <v>5</v>
      </c>
      <c r="B67" s="4">
        <v>14559</v>
      </c>
      <c r="C67" s="4">
        <v>14256</v>
      </c>
      <c r="D67" s="4">
        <v>13919</v>
      </c>
      <c r="E67" s="7">
        <v>16027.1497</v>
      </c>
      <c r="F67" s="74">
        <v>20981.6616</v>
      </c>
      <c r="G67" s="7">
        <v>51089.12915714285</v>
      </c>
      <c r="H67">
        <v>18542</v>
      </c>
    </row>
    <row r="68" spans="1:8" ht="12.75">
      <c r="A68" s="3" t="s">
        <v>6</v>
      </c>
      <c r="B68" s="4">
        <v>15600</v>
      </c>
      <c r="C68" s="4">
        <v>20863</v>
      </c>
      <c r="D68" s="4">
        <v>28109</v>
      </c>
      <c r="E68" s="7">
        <v>35848.7546</v>
      </c>
      <c r="F68" s="74">
        <v>43679.1745</v>
      </c>
      <c r="G68" s="7">
        <v>105658.04307142856</v>
      </c>
      <c r="H68">
        <v>38389</v>
      </c>
    </row>
    <row r="69" spans="1:7" ht="12.75">
      <c r="A69" s="3"/>
      <c r="B69" s="4"/>
      <c r="C69" s="4"/>
      <c r="D69" s="4"/>
      <c r="E69" s="4"/>
      <c r="F69" s="48"/>
      <c r="G69" s="7"/>
    </row>
    <row r="70" spans="1:8" ht="12.75">
      <c r="A70" s="3" t="s">
        <v>7</v>
      </c>
      <c r="B70" s="4">
        <v>2325</v>
      </c>
      <c r="C70" s="4">
        <v>2749</v>
      </c>
      <c r="D70" s="4">
        <v>3362</v>
      </c>
      <c r="E70" s="7">
        <v>4403.1518</v>
      </c>
      <c r="F70" s="74">
        <v>5709.4956</v>
      </c>
      <c r="G70" s="7">
        <v>12742.252985714285</v>
      </c>
      <c r="H70">
        <v>4972</v>
      </c>
    </row>
    <row r="71" spans="1:8" ht="12.75">
      <c r="A71" s="3" t="s">
        <v>8</v>
      </c>
      <c r="B71" s="4">
        <v>422</v>
      </c>
      <c r="C71" s="4">
        <v>459</v>
      </c>
      <c r="D71" s="4">
        <v>584</v>
      </c>
      <c r="E71" s="7">
        <v>677.1446</v>
      </c>
      <c r="F71" s="74">
        <v>769.3229</v>
      </c>
      <c r="G71" s="7">
        <v>2296.0945142857145</v>
      </c>
      <c r="H71">
        <v>960</v>
      </c>
    </row>
    <row r="72" spans="1:8" ht="12.75">
      <c r="A72" s="3" t="s">
        <v>9</v>
      </c>
      <c r="B72" s="4">
        <v>1363</v>
      </c>
      <c r="C72" s="4">
        <v>1655</v>
      </c>
      <c r="D72" s="4">
        <v>2135</v>
      </c>
      <c r="E72" s="7">
        <v>3290.2474</v>
      </c>
      <c r="F72" s="74">
        <v>4242.7105</v>
      </c>
      <c r="G72" s="7">
        <v>8824.347685714285</v>
      </c>
      <c r="H72">
        <v>3366</v>
      </c>
    </row>
    <row r="73" spans="1:8" ht="12.75">
      <c r="A73" s="3" t="s">
        <v>10</v>
      </c>
      <c r="B73" s="4">
        <v>671</v>
      </c>
      <c r="C73" s="4">
        <v>816</v>
      </c>
      <c r="D73" s="4">
        <v>809</v>
      </c>
      <c r="E73" s="7">
        <v>798.858</v>
      </c>
      <c r="F73" s="74">
        <v>933.1434</v>
      </c>
      <c r="G73" s="7">
        <v>2869.672642857143</v>
      </c>
      <c r="H73">
        <v>1142</v>
      </c>
    </row>
    <row r="74" spans="1:8" ht="12.75">
      <c r="A74" s="3"/>
      <c r="B74" s="4"/>
      <c r="C74" s="4"/>
      <c r="D74" s="4"/>
      <c r="E74" s="4"/>
      <c r="F74" s="48"/>
      <c r="G74" s="3"/>
      <c r="H74" s="3"/>
    </row>
    <row r="75" spans="1:17" ht="12.75">
      <c r="A75" s="6" t="s">
        <v>97</v>
      </c>
      <c r="B75" s="5">
        <v>4.87</v>
      </c>
      <c r="C75" s="5">
        <v>4.99</v>
      </c>
      <c r="D75" s="5">
        <v>5.37</v>
      </c>
      <c r="E75" s="5">
        <v>6.86</v>
      </c>
      <c r="F75" s="54">
        <v>6.88</v>
      </c>
      <c r="G75" s="75">
        <v>6.07</v>
      </c>
      <c r="H75">
        <v>6.05</v>
      </c>
      <c r="I75" s="6"/>
      <c r="Q75" s="6"/>
    </row>
    <row r="76" spans="1:17" ht="12.75">
      <c r="A76" s="6" t="s">
        <v>98</v>
      </c>
      <c r="B76" s="5">
        <v>3.22</v>
      </c>
      <c r="C76" s="5">
        <v>3.16</v>
      </c>
      <c r="D76" s="5">
        <v>3.67</v>
      </c>
      <c r="E76" s="5">
        <v>2.98</v>
      </c>
      <c r="F76" s="54">
        <v>3.69</v>
      </c>
      <c r="G76" s="75">
        <v>3.82</v>
      </c>
      <c r="H76">
        <v>4.43</v>
      </c>
      <c r="I76" s="6"/>
      <c r="Q76" s="6"/>
    </row>
    <row r="77" spans="1:17" ht="12.75">
      <c r="A77" s="6" t="s">
        <v>44</v>
      </c>
      <c r="B77" s="5">
        <v>19.53</v>
      </c>
      <c r="C77" s="5">
        <v>21.51</v>
      </c>
      <c r="D77" s="5">
        <v>16.71</v>
      </c>
      <c r="E77" s="5">
        <v>11.47</v>
      </c>
      <c r="F77" s="54">
        <v>10.67</v>
      </c>
      <c r="G77" s="75">
        <v>15.06</v>
      </c>
      <c r="H77">
        <v>13.52</v>
      </c>
      <c r="I77" s="6"/>
      <c r="Q77" s="6"/>
    </row>
    <row r="78" spans="1:17" ht="12.75">
      <c r="A78" s="6"/>
      <c r="B78" s="5"/>
      <c r="C78" s="5"/>
      <c r="D78" s="5"/>
      <c r="E78" s="5"/>
      <c r="F78" s="54"/>
      <c r="G78" s="68"/>
      <c r="I78" s="6"/>
      <c r="Q78" s="6"/>
    </row>
    <row r="79" spans="1:17" ht="12.75">
      <c r="A79" s="6" t="s">
        <v>11</v>
      </c>
      <c r="B79" s="5">
        <v>0.79</v>
      </c>
      <c r="C79" s="5">
        <v>1.13</v>
      </c>
      <c r="D79" s="5">
        <v>1.14</v>
      </c>
      <c r="E79" s="6">
        <v>1</v>
      </c>
      <c r="F79" s="48">
        <v>0.91</v>
      </c>
      <c r="G79" s="75">
        <v>1.02</v>
      </c>
      <c r="H79">
        <v>1.13</v>
      </c>
      <c r="I79" s="6"/>
      <c r="Q79" s="6"/>
    </row>
    <row r="80" spans="1:17" ht="12.75">
      <c r="A80" s="6" t="s">
        <v>12</v>
      </c>
      <c r="B80" s="5">
        <v>11.74</v>
      </c>
      <c r="C80" s="5">
        <v>12.08</v>
      </c>
      <c r="D80" s="5">
        <v>12.51</v>
      </c>
      <c r="E80" s="3">
        <v>12.35</v>
      </c>
      <c r="F80" s="48">
        <v>11.53</v>
      </c>
      <c r="G80" s="5">
        <v>13.96</v>
      </c>
      <c r="H80" s="6">
        <v>13.98</v>
      </c>
      <c r="I80" s="6"/>
      <c r="Q80" s="6"/>
    </row>
    <row r="81" spans="1:17" ht="12.75">
      <c r="A81" s="6" t="s">
        <v>13</v>
      </c>
      <c r="B81" s="5">
        <v>0.61</v>
      </c>
      <c r="C81" s="5">
        <v>0.36</v>
      </c>
      <c r="D81" s="5">
        <v>0.22</v>
      </c>
      <c r="E81" s="3">
        <v>0.16</v>
      </c>
      <c r="F81" s="48">
        <v>0.38</v>
      </c>
      <c r="G81" s="6">
        <v>1.45</v>
      </c>
      <c r="H81" s="5">
        <v>1.05</v>
      </c>
      <c r="I81" s="6"/>
      <c r="Q81" s="6"/>
    </row>
    <row r="82" spans="1:25" ht="12.75">
      <c r="A82" s="3"/>
      <c r="B82" s="4"/>
      <c r="C82" s="4"/>
      <c r="D82" s="4"/>
      <c r="E82" s="4"/>
      <c r="F82" s="4"/>
      <c r="G82" s="4"/>
      <c r="H82" s="4"/>
      <c r="I82" s="4"/>
      <c r="J82" s="3"/>
      <c r="K82" s="3"/>
      <c r="L82" s="3"/>
      <c r="M82" s="3"/>
      <c r="N82" s="3"/>
      <c r="O82" s="3"/>
      <c r="P82" s="3"/>
      <c r="R82" s="3"/>
      <c r="S82" s="3"/>
      <c r="T82" s="3"/>
      <c r="U82" s="3"/>
      <c r="V82" s="3"/>
      <c r="W82" s="3"/>
      <c r="X82" s="3"/>
      <c r="Y82" s="3"/>
    </row>
    <row r="83" spans="1:8" ht="12.75">
      <c r="A83" s="51" t="s">
        <v>89</v>
      </c>
      <c r="B83" s="48"/>
      <c r="C83" s="48"/>
      <c r="D83" s="48"/>
      <c r="E83" s="48"/>
      <c r="F83" s="48"/>
      <c r="G83" s="115" t="s">
        <v>47</v>
      </c>
      <c r="H83" s="115"/>
    </row>
    <row r="84" spans="1:25" ht="12.75">
      <c r="A84" s="3"/>
      <c r="B84" s="3"/>
      <c r="C84" s="3"/>
      <c r="D84" s="4"/>
      <c r="E84" s="4"/>
      <c r="F84" s="4"/>
      <c r="G84" s="3"/>
      <c r="H84" s="19" t="s">
        <v>14</v>
      </c>
      <c r="R84" s="3"/>
      <c r="S84" s="3"/>
      <c r="T84" s="3"/>
      <c r="U84" s="3"/>
      <c r="V84" s="3"/>
      <c r="W84" s="3"/>
      <c r="X84" s="3"/>
      <c r="Y84" s="3"/>
    </row>
    <row r="85" spans="1:18" ht="12.75">
      <c r="A85" s="51" t="s">
        <v>1</v>
      </c>
      <c r="B85" s="52" t="s">
        <v>0</v>
      </c>
      <c r="C85" s="52" t="s">
        <v>91</v>
      </c>
      <c r="D85" s="52" t="s">
        <v>95</v>
      </c>
      <c r="E85" s="52" t="s">
        <v>106</v>
      </c>
      <c r="F85" s="52" t="s">
        <v>111</v>
      </c>
      <c r="G85" s="51" t="s">
        <v>43</v>
      </c>
      <c r="H85" s="51" t="s">
        <v>88</v>
      </c>
      <c r="R85" s="3"/>
    </row>
    <row r="86" spans="1:18" ht="12.75">
      <c r="A86" s="51"/>
      <c r="B86" s="51"/>
      <c r="C86" s="51"/>
      <c r="D86" s="51"/>
      <c r="E86" s="51"/>
      <c r="F86" s="51"/>
      <c r="G86" s="52" t="s">
        <v>111</v>
      </c>
      <c r="H86" s="52" t="s">
        <v>111</v>
      </c>
      <c r="R86" s="3"/>
    </row>
    <row r="87" spans="1:25" ht="12.75">
      <c r="A87" s="3" t="s">
        <v>2</v>
      </c>
      <c r="B87" s="4">
        <v>456</v>
      </c>
      <c r="C87" s="4">
        <v>455</v>
      </c>
      <c r="D87" s="4">
        <v>468</v>
      </c>
      <c r="E87" s="4">
        <v>459</v>
      </c>
      <c r="F87" s="48">
        <v>469</v>
      </c>
      <c r="G87" s="7">
        <v>2291</v>
      </c>
      <c r="H87">
        <v>825</v>
      </c>
      <c r="R87" s="3"/>
      <c r="S87" s="3"/>
      <c r="T87" s="3"/>
      <c r="U87" s="3"/>
      <c r="V87" s="3"/>
      <c r="W87" s="3"/>
      <c r="X87" s="3"/>
      <c r="Y87" s="3"/>
    </row>
    <row r="88" spans="1:18" ht="12.75">
      <c r="A88" s="3" t="s">
        <v>3</v>
      </c>
      <c r="B88" s="4">
        <v>6454</v>
      </c>
      <c r="C88" s="4">
        <v>6647</v>
      </c>
      <c r="D88" s="4">
        <v>6517</v>
      </c>
      <c r="E88" s="4">
        <v>6272</v>
      </c>
      <c r="F88" s="48">
        <v>6285</v>
      </c>
      <c r="G88" s="7">
        <v>38371.142857142855</v>
      </c>
      <c r="H88">
        <v>12039</v>
      </c>
      <c r="R88" s="3"/>
    </row>
    <row r="89" spans="1:18" ht="12.75">
      <c r="A89" s="6" t="s">
        <v>100</v>
      </c>
      <c r="B89" s="5">
        <v>293.88</v>
      </c>
      <c r="C89" s="5">
        <v>367.97</v>
      </c>
      <c r="D89" s="5">
        <v>476.67</v>
      </c>
      <c r="E89" s="3">
        <v>604.37</v>
      </c>
      <c r="F89" s="48">
        <v>701.53</v>
      </c>
      <c r="G89" s="6">
        <v>650.283547383078</v>
      </c>
      <c r="H89">
        <v>750.55</v>
      </c>
      <c r="I89" s="6"/>
      <c r="R89" s="3"/>
    </row>
    <row r="90" spans="1:18" ht="12.75">
      <c r="A90" s="6" t="s">
        <v>101</v>
      </c>
      <c r="B90" s="5">
        <v>2.07</v>
      </c>
      <c r="C90" s="5">
        <v>2.09</v>
      </c>
      <c r="D90" s="5">
        <v>2.91</v>
      </c>
      <c r="E90" s="3">
        <v>3.73</v>
      </c>
      <c r="F90" s="48">
        <v>4.44</v>
      </c>
      <c r="G90" s="6">
        <v>4.428923521396287</v>
      </c>
      <c r="H90" s="32">
        <v>5.6</v>
      </c>
      <c r="I90" s="6"/>
      <c r="R90" s="3"/>
    </row>
    <row r="91" spans="1:18" ht="12.75">
      <c r="A91" s="3"/>
      <c r="B91" s="4"/>
      <c r="C91" s="4"/>
      <c r="D91" s="4"/>
      <c r="E91" s="4"/>
      <c r="F91" s="48"/>
      <c r="G91" s="3"/>
      <c r="R91" s="3"/>
    </row>
    <row r="92" spans="1:18" ht="12.75">
      <c r="A92" s="3" t="s">
        <v>123</v>
      </c>
      <c r="B92" s="4">
        <f>18+886</f>
        <v>904</v>
      </c>
      <c r="C92" s="4">
        <v>1018</v>
      </c>
      <c r="D92" s="4">
        <v>1177</v>
      </c>
      <c r="E92" s="7">
        <v>1316.2794</v>
      </c>
      <c r="F92" s="74">
        <v>1564.4867</v>
      </c>
      <c r="G92" s="7">
        <v>10345.945628571428</v>
      </c>
      <c r="H92">
        <v>4708</v>
      </c>
      <c r="R92" s="3"/>
    </row>
    <row r="93" spans="1:18" ht="12.75">
      <c r="A93" s="3" t="s">
        <v>4</v>
      </c>
      <c r="B93" s="4">
        <v>13807</v>
      </c>
      <c r="C93" s="4">
        <v>16661</v>
      </c>
      <c r="D93" s="4">
        <v>19976</v>
      </c>
      <c r="E93" s="7">
        <v>24698.8131</v>
      </c>
      <c r="F93" s="74">
        <v>28331.9781</v>
      </c>
      <c r="G93" s="7">
        <v>143863.18587142855</v>
      </c>
      <c r="H93">
        <v>51970</v>
      </c>
      <c r="R93" s="3"/>
    </row>
    <row r="94" spans="1:18" ht="12.75">
      <c r="A94" s="3" t="s">
        <v>5</v>
      </c>
      <c r="B94" s="4">
        <v>5898</v>
      </c>
      <c r="C94" s="4">
        <v>5112</v>
      </c>
      <c r="D94" s="4">
        <v>5992</v>
      </c>
      <c r="E94" s="7">
        <v>7681.0772</v>
      </c>
      <c r="F94" s="74">
        <v>8050.6194</v>
      </c>
      <c r="G94" s="7">
        <v>51089.12915714285</v>
      </c>
      <c r="H94">
        <v>18542</v>
      </c>
      <c r="R94" s="3"/>
    </row>
    <row r="95" spans="1:18" ht="12.75">
      <c r="A95" s="3" t="s">
        <v>6</v>
      </c>
      <c r="B95" s="4">
        <v>9041</v>
      </c>
      <c r="C95" s="4">
        <v>11876</v>
      </c>
      <c r="D95" s="4">
        <v>15351</v>
      </c>
      <c r="E95" s="7">
        <v>18224.3335</v>
      </c>
      <c r="F95" s="74">
        <v>21612.1111</v>
      </c>
      <c r="G95" s="7">
        <v>105658.04307142856</v>
      </c>
      <c r="H95">
        <v>38389</v>
      </c>
      <c r="R95" s="3"/>
    </row>
    <row r="96" spans="1:18" ht="12.75">
      <c r="A96" s="3"/>
      <c r="B96" s="4"/>
      <c r="C96" s="4"/>
      <c r="D96" s="4"/>
      <c r="E96" s="4"/>
      <c r="F96" s="48"/>
      <c r="G96" s="7"/>
      <c r="R96" s="3"/>
    </row>
    <row r="97" spans="1:18" ht="12.75">
      <c r="A97" s="3" t="s">
        <v>7</v>
      </c>
      <c r="B97" s="4">
        <v>1110</v>
      </c>
      <c r="C97" s="4">
        <v>1323</v>
      </c>
      <c r="D97" s="4">
        <v>1659</v>
      </c>
      <c r="E97" s="7">
        <v>2225.6327</v>
      </c>
      <c r="F97" s="74">
        <v>2713.0761</v>
      </c>
      <c r="G97" s="7">
        <v>12742.252985714285</v>
      </c>
      <c r="H97">
        <v>4972</v>
      </c>
      <c r="R97" s="3"/>
    </row>
    <row r="98" spans="1:18" ht="12.75">
      <c r="A98" s="3" t="s">
        <v>8</v>
      </c>
      <c r="B98" s="4">
        <v>178</v>
      </c>
      <c r="C98" s="4">
        <v>245</v>
      </c>
      <c r="D98" s="4">
        <v>264</v>
      </c>
      <c r="E98" s="7">
        <v>310.5305</v>
      </c>
      <c r="F98" s="74">
        <v>350.403</v>
      </c>
      <c r="G98" s="7">
        <v>2296.0945142857145</v>
      </c>
      <c r="H98">
        <v>960</v>
      </c>
      <c r="R98" s="3"/>
    </row>
    <row r="99" spans="1:18" ht="12.75">
      <c r="A99" s="3" t="s">
        <v>9</v>
      </c>
      <c r="B99" s="4">
        <v>608</v>
      </c>
      <c r="C99" s="4">
        <v>781</v>
      </c>
      <c r="D99" s="4">
        <v>1124</v>
      </c>
      <c r="E99" s="7">
        <v>1653.839</v>
      </c>
      <c r="F99" s="74">
        <v>1979.4344</v>
      </c>
      <c r="G99" s="7">
        <v>8824.347685714285</v>
      </c>
      <c r="H99">
        <v>3366</v>
      </c>
      <c r="R99" s="3"/>
    </row>
    <row r="100" spans="1:18" ht="12.75">
      <c r="A100" s="3" t="s">
        <v>10</v>
      </c>
      <c r="B100" s="4">
        <v>328</v>
      </c>
      <c r="C100" s="4">
        <v>397</v>
      </c>
      <c r="D100" s="4">
        <v>410</v>
      </c>
      <c r="E100" s="7">
        <v>431.1276</v>
      </c>
      <c r="F100" s="74">
        <v>460.0352</v>
      </c>
      <c r="G100" s="7">
        <v>2869.672642857143</v>
      </c>
      <c r="H100">
        <v>1142</v>
      </c>
      <c r="R100" s="3"/>
    </row>
    <row r="101" spans="1:18" ht="12.75">
      <c r="A101" s="3"/>
      <c r="B101" s="4"/>
      <c r="C101" s="4"/>
      <c r="D101" s="4"/>
      <c r="E101" s="4"/>
      <c r="F101" s="48"/>
      <c r="G101" s="3"/>
      <c r="H101" s="3"/>
      <c r="R101" s="3"/>
    </row>
    <row r="102" spans="1:18" ht="12.75">
      <c r="A102" s="6" t="s">
        <v>97</v>
      </c>
      <c r="B102" s="5">
        <v>4.54</v>
      </c>
      <c r="C102" s="5">
        <v>4.61</v>
      </c>
      <c r="D102" s="5">
        <v>5.43</v>
      </c>
      <c r="E102" s="5">
        <v>6.49</v>
      </c>
      <c r="F102" s="54">
        <v>6.63</v>
      </c>
      <c r="G102" s="75">
        <v>6.07</v>
      </c>
      <c r="H102">
        <v>6.05</v>
      </c>
      <c r="I102" s="6"/>
      <c r="R102" s="3"/>
    </row>
    <row r="103" spans="1:18" ht="12.75">
      <c r="A103" s="6" t="s">
        <v>98</v>
      </c>
      <c r="B103" s="5">
        <v>3.51</v>
      </c>
      <c r="C103" s="5">
        <v>3.48</v>
      </c>
      <c r="D103" s="5">
        <v>3.35</v>
      </c>
      <c r="E103" s="5">
        <v>3.61</v>
      </c>
      <c r="F103" s="54">
        <v>3.94</v>
      </c>
      <c r="G103" s="75">
        <v>3.82</v>
      </c>
      <c r="H103">
        <v>4.43</v>
      </c>
      <c r="I103" s="6"/>
      <c r="R103" s="3"/>
    </row>
    <row r="104" spans="1:18" ht="12.75">
      <c r="A104" s="6" t="s">
        <v>44</v>
      </c>
      <c r="B104" s="5">
        <v>20.87</v>
      </c>
      <c r="C104" s="5">
        <v>18.18</v>
      </c>
      <c r="D104" s="5">
        <v>14.59</v>
      </c>
      <c r="E104" s="5">
        <v>10.51</v>
      </c>
      <c r="F104" s="54">
        <v>10.43</v>
      </c>
      <c r="G104" s="75">
        <v>15.06</v>
      </c>
      <c r="H104">
        <v>13.52</v>
      </c>
      <c r="I104" s="6"/>
      <c r="R104" s="3"/>
    </row>
    <row r="105" spans="1:18" ht="12.75">
      <c r="A105" s="6"/>
      <c r="B105" s="5"/>
      <c r="C105" s="5"/>
      <c r="D105" s="5"/>
      <c r="E105" s="5"/>
      <c r="F105" s="54"/>
      <c r="G105" s="68"/>
      <c r="I105" s="6"/>
      <c r="R105" s="3"/>
    </row>
    <row r="106" spans="1:18" ht="12.75">
      <c r="A106" s="6" t="s">
        <v>11</v>
      </c>
      <c r="B106" s="5">
        <v>0.92</v>
      </c>
      <c r="C106" s="5">
        <v>0.76</v>
      </c>
      <c r="D106" s="5">
        <v>0.87</v>
      </c>
      <c r="E106" s="3">
        <v>0.88</v>
      </c>
      <c r="F106" s="48">
        <v>0.88</v>
      </c>
      <c r="G106" s="75">
        <v>1.02</v>
      </c>
      <c r="H106">
        <v>1.13</v>
      </c>
      <c r="I106" s="6"/>
      <c r="R106" s="3"/>
    </row>
    <row r="107" spans="1:18" ht="12.75">
      <c r="A107" s="6" t="s">
        <v>12</v>
      </c>
      <c r="B107" s="5">
        <v>11.61</v>
      </c>
      <c r="C107" s="5">
        <v>11.4</v>
      </c>
      <c r="D107" s="5">
        <v>11.77</v>
      </c>
      <c r="E107" s="3">
        <v>11.29</v>
      </c>
      <c r="F107" s="48">
        <v>13.46</v>
      </c>
      <c r="G107" s="5">
        <v>13.96</v>
      </c>
      <c r="H107" s="6">
        <v>13.98</v>
      </c>
      <c r="I107" s="6"/>
      <c r="R107" s="3"/>
    </row>
    <row r="108" spans="1:18" ht="12.75">
      <c r="A108" s="6" t="s">
        <v>13</v>
      </c>
      <c r="B108" s="5">
        <v>1</v>
      </c>
      <c r="C108" s="5">
        <v>1.83</v>
      </c>
      <c r="D108" s="5">
        <v>1.04</v>
      </c>
      <c r="E108" s="3">
        <v>0.73</v>
      </c>
      <c r="F108" s="48">
        <v>0.89</v>
      </c>
      <c r="G108" s="6">
        <v>1.45</v>
      </c>
      <c r="H108" s="5">
        <v>1.05</v>
      </c>
      <c r="I108" s="6"/>
      <c r="R108" s="3"/>
    </row>
    <row r="109" spans="4:6" s="3" customFormat="1" ht="12.75">
      <c r="D109" s="4"/>
      <c r="E109" s="4"/>
      <c r="F109" s="4"/>
    </row>
    <row r="110" spans="1:18" ht="12.75">
      <c r="A110" s="51" t="s">
        <v>89</v>
      </c>
      <c r="B110" s="48"/>
      <c r="C110" s="48"/>
      <c r="D110" s="48"/>
      <c r="E110" s="48"/>
      <c r="F110" s="48"/>
      <c r="G110" s="115" t="s">
        <v>48</v>
      </c>
      <c r="H110" s="115"/>
      <c r="R110" s="3"/>
    </row>
    <row r="111" spans="1:18" ht="12.75">
      <c r="A111" s="3"/>
      <c r="B111" s="3"/>
      <c r="C111" s="3"/>
      <c r="D111" s="4"/>
      <c r="E111" s="4"/>
      <c r="F111" s="4"/>
      <c r="G111" s="3"/>
      <c r="H111" s="19" t="s">
        <v>14</v>
      </c>
      <c r="R111" s="3"/>
    </row>
    <row r="112" spans="1:8" ht="12.75">
      <c r="A112" s="51" t="s">
        <v>1</v>
      </c>
      <c r="B112" s="52" t="s">
        <v>0</v>
      </c>
      <c r="C112" s="52" t="s">
        <v>91</v>
      </c>
      <c r="D112" s="52" t="s">
        <v>95</v>
      </c>
      <c r="E112" s="52" t="s">
        <v>106</v>
      </c>
      <c r="F112" s="52" t="s">
        <v>111</v>
      </c>
      <c r="G112" s="51" t="s">
        <v>43</v>
      </c>
      <c r="H112" s="51" t="s">
        <v>45</v>
      </c>
    </row>
    <row r="113" spans="1:8" ht="12.75">
      <c r="A113" s="51"/>
      <c r="B113" s="51"/>
      <c r="C113" s="51"/>
      <c r="D113" s="51"/>
      <c r="E113" s="51"/>
      <c r="F113" s="51"/>
      <c r="G113" s="52" t="s">
        <v>111</v>
      </c>
      <c r="H113" s="52" t="s">
        <v>111</v>
      </c>
    </row>
    <row r="114" spans="1:8" ht="12.75">
      <c r="A114" s="3" t="s">
        <v>2</v>
      </c>
      <c r="B114" s="4">
        <v>640</v>
      </c>
      <c r="C114" s="4">
        <v>648</v>
      </c>
      <c r="D114" s="4">
        <v>658</v>
      </c>
      <c r="E114" s="4">
        <v>651</v>
      </c>
      <c r="F114" s="48">
        <v>664</v>
      </c>
      <c r="G114" s="7">
        <v>2291</v>
      </c>
      <c r="H114">
        <v>825</v>
      </c>
    </row>
    <row r="115" spans="1:8" ht="12.75">
      <c r="A115" s="3" t="s">
        <v>3</v>
      </c>
      <c r="B115" s="4">
        <v>9564</v>
      </c>
      <c r="C115" s="4">
        <v>9741</v>
      </c>
      <c r="D115" s="4">
        <v>9666</v>
      </c>
      <c r="E115" s="4">
        <v>9720</v>
      </c>
      <c r="F115" s="48">
        <v>9671</v>
      </c>
      <c r="G115" s="7">
        <v>38371.142857142855</v>
      </c>
      <c r="H115">
        <v>12039</v>
      </c>
    </row>
    <row r="116" spans="1:8" ht="12.75">
      <c r="A116" s="6" t="s">
        <v>100</v>
      </c>
      <c r="B116" s="5">
        <v>203.54</v>
      </c>
      <c r="C116" s="5">
        <v>290</v>
      </c>
      <c r="D116" s="5">
        <v>398</v>
      </c>
      <c r="E116" s="6">
        <v>495</v>
      </c>
      <c r="F116" s="54">
        <v>602</v>
      </c>
      <c r="G116" s="6">
        <v>650.283547383078</v>
      </c>
      <c r="H116">
        <v>750.55</v>
      </c>
    </row>
    <row r="117" spans="1:8" ht="12.75">
      <c r="A117" s="6" t="s">
        <v>101</v>
      </c>
      <c r="B117" s="5">
        <v>2.16</v>
      </c>
      <c r="C117" s="5">
        <v>2.22</v>
      </c>
      <c r="D117" s="5">
        <v>2.6</v>
      </c>
      <c r="E117" s="3">
        <v>3.28</v>
      </c>
      <c r="F117" s="48">
        <v>3.48</v>
      </c>
      <c r="G117" s="6">
        <v>4.428923521396287</v>
      </c>
      <c r="H117" s="32">
        <v>5.6</v>
      </c>
    </row>
    <row r="118" spans="1:7" ht="12.75">
      <c r="A118" s="3"/>
      <c r="B118" s="4"/>
      <c r="C118" s="4"/>
      <c r="D118" s="4"/>
      <c r="E118" s="4"/>
      <c r="F118" s="48"/>
      <c r="G118" s="3"/>
    </row>
    <row r="119" spans="1:8" ht="12.75">
      <c r="A119" s="3" t="s">
        <v>123</v>
      </c>
      <c r="B119" s="4">
        <f>36+720</f>
        <v>756</v>
      </c>
      <c r="C119" s="4">
        <v>935</v>
      </c>
      <c r="D119" s="4">
        <v>1141</v>
      </c>
      <c r="E119" s="7">
        <v>1377.8148</v>
      </c>
      <c r="F119" s="74">
        <v>2271.0434</v>
      </c>
      <c r="G119" s="7">
        <v>10345.945628571428</v>
      </c>
      <c r="H119">
        <v>4708</v>
      </c>
    </row>
    <row r="120" spans="1:8" ht="12.75">
      <c r="A120" s="3" t="s">
        <v>4</v>
      </c>
      <c r="B120" s="4">
        <v>13585</v>
      </c>
      <c r="C120" s="4">
        <v>16369</v>
      </c>
      <c r="D120" s="4">
        <v>22022</v>
      </c>
      <c r="E120" s="7">
        <v>27462.3971</v>
      </c>
      <c r="F120" s="74">
        <v>32915.7699</v>
      </c>
      <c r="G120" s="7">
        <v>143863.18587142855</v>
      </c>
      <c r="H120">
        <v>51970</v>
      </c>
    </row>
    <row r="121" spans="1:8" ht="12.75">
      <c r="A121" s="3" t="s">
        <v>5</v>
      </c>
      <c r="B121" s="4">
        <v>5796</v>
      </c>
      <c r="C121" s="4">
        <v>5694</v>
      </c>
      <c r="D121" s="4">
        <v>6990</v>
      </c>
      <c r="E121" s="7">
        <v>8402.7595</v>
      </c>
      <c r="F121" s="74">
        <v>11377.9606</v>
      </c>
      <c r="G121" s="7">
        <v>51089.12915714285</v>
      </c>
      <c r="H121">
        <v>18542</v>
      </c>
    </row>
    <row r="122" spans="1:8" ht="12.75">
      <c r="A122" s="3" t="s">
        <v>6</v>
      </c>
      <c r="B122" s="4">
        <v>8781</v>
      </c>
      <c r="C122" s="4">
        <v>11754</v>
      </c>
      <c r="D122" s="4">
        <v>16466</v>
      </c>
      <c r="E122" s="7">
        <v>21027.1459</v>
      </c>
      <c r="F122" s="74">
        <v>25616.0522</v>
      </c>
      <c r="G122" s="7">
        <v>105658.04307142856</v>
      </c>
      <c r="H122">
        <v>38389</v>
      </c>
    </row>
    <row r="123" spans="1:7" ht="12.75">
      <c r="A123" s="3"/>
      <c r="B123" s="4"/>
      <c r="C123" s="4"/>
      <c r="D123" s="4"/>
      <c r="E123" s="4"/>
      <c r="F123" s="48"/>
      <c r="G123" s="7"/>
    </row>
    <row r="124" spans="1:8" ht="12.75">
      <c r="A124" s="3" t="s">
        <v>7</v>
      </c>
      <c r="B124" s="4">
        <v>1174</v>
      </c>
      <c r="C124" s="4">
        <v>1347</v>
      </c>
      <c r="D124" s="4">
        <v>1776</v>
      </c>
      <c r="E124" s="7">
        <v>2494.3952</v>
      </c>
      <c r="F124" s="74">
        <v>3247.2757</v>
      </c>
      <c r="G124" s="7">
        <v>12742.252985714285</v>
      </c>
      <c r="H124">
        <v>4972</v>
      </c>
    </row>
    <row r="125" spans="1:8" ht="12.75">
      <c r="A125" s="3" t="s">
        <v>8</v>
      </c>
      <c r="B125" s="4">
        <v>380</v>
      </c>
      <c r="C125" s="4">
        <v>336</v>
      </c>
      <c r="D125" s="4">
        <v>350</v>
      </c>
      <c r="E125" s="7">
        <v>422.1326</v>
      </c>
      <c r="F125" s="74">
        <v>480.3626</v>
      </c>
      <c r="G125" s="7">
        <v>2296.0945142857145</v>
      </c>
      <c r="H125">
        <v>960</v>
      </c>
    </row>
    <row r="126" spans="1:8" ht="12.75">
      <c r="A126" s="3" t="s">
        <v>9</v>
      </c>
      <c r="B126" s="4">
        <v>623</v>
      </c>
      <c r="C126" s="4">
        <v>735</v>
      </c>
      <c r="D126" s="4">
        <v>1093</v>
      </c>
      <c r="E126" s="7">
        <v>1732.1035</v>
      </c>
      <c r="F126" s="74">
        <v>2409.0194</v>
      </c>
      <c r="G126" s="7">
        <v>8824.347685714285</v>
      </c>
      <c r="H126">
        <v>3366</v>
      </c>
    </row>
    <row r="127" spans="1:8" ht="12.75">
      <c r="A127" s="3" t="s">
        <v>10</v>
      </c>
      <c r="B127" s="4">
        <v>479</v>
      </c>
      <c r="C127" s="4">
        <v>509</v>
      </c>
      <c r="D127" s="4">
        <v>562</v>
      </c>
      <c r="E127" s="7">
        <v>616.9025</v>
      </c>
      <c r="F127" s="74">
        <v>665.0918</v>
      </c>
      <c r="G127" s="7">
        <v>2869.672642857143</v>
      </c>
      <c r="H127">
        <v>1142</v>
      </c>
    </row>
    <row r="128" spans="1:8" ht="12.75">
      <c r="A128" s="3"/>
      <c r="B128" s="4"/>
      <c r="C128" s="4"/>
      <c r="D128" s="4"/>
      <c r="E128" s="4"/>
      <c r="F128" s="48"/>
      <c r="G128" s="3"/>
      <c r="H128" s="3"/>
    </row>
    <row r="129" spans="1:8" ht="12.75">
      <c r="A129" s="6" t="s">
        <v>97</v>
      </c>
      <c r="B129" s="5">
        <v>4.69</v>
      </c>
      <c r="C129" s="5">
        <v>4.51</v>
      </c>
      <c r="D129" s="5">
        <v>5.01</v>
      </c>
      <c r="E129" s="5">
        <v>6.09</v>
      </c>
      <c r="F129" s="54">
        <v>6.5</v>
      </c>
      <c r="G129" s="75">
        <v>6.07</v>
      </c>
      <c r="H129">
        <v>6.05</v>
      </c>
    </row>
    <row r="130" spans="1:8" ht="12.75">
      <c r="A130" s="6" t="s">
        <v>98</v>
      </c>
      <c r="B130" s="5">
        <v>4.01</v>
      </c>
      <c r="C130" s="5">
        <v>4</v>
      </c>
      <c r="D130" s="5">
        <v>3.99</v>
      </c>
      <c r="E130" s="5">
        <v>4.07</v>
      </c>
      <c r="F130" s="54">
        <v>4.34</v>
      </c>
      <c r="G130" s="75">
        <v>3.82</v>
      </c>
      <c r="H130">
        <v>4.43</v>
      </c>
    </row>
    <row r="131" spans="1:8" ht="12.75">
      <c r="A131" s="6" t="s">
        <v>44</v>
      </c>
      <c r="B131" s="5">
        <v>30</v>
      </c>
      <c r="C131" s="5">
        <v>23.78</v>
      </c>
      <c r="D131" s="5">
        <v>19.19</v>
      </c>
      <c r="E131" s="5">
        <v>14.37</v>
      </c>
      <c r="F131" s="54">
        <v>12.51</v>
      </c>
      <c r="G131" s="75">
        <v>15.06</v>
      </c>
      <c r="H131">
        <v>13.52</v>
      </c>
    </row>
    <row r="132" spans="1:7" ht="12.75">
      <c r="A132" s="6"/>
      <c r="B132" s="5"/>
      <c r="C132" s="5"/>
      <c r="D132" s="5"/>
      <c r="E132" s="5"/>
      <c r="F132" s="54"/>
      <c r="G132" s="68"/>
    </row>
    <row r="133" spans="1:8" ht="12.75">
      <c r="A133" s="6" t="s">
        <v>11</v>
      </c>
      <c r="B133" s="5">
        <v>1.25</v>
      </c>
      <c r="C133" s="5">
        <v>1.23</v>
      </c>
      <c r="D133" s="5">
        <v>1.1</v>
      </c>
      <c r="E133" s="3">
        <v>1.08</v>
      </c>
      <c r="F133" s="48">
        <v>0.91</v>
      </c>
      <c r="G133" s="75">
        <v>1.02</v>
      </c>
      <c r="H133">
        <v>1.13</v>
      </c>
    </row>
    <row r="134" spans="1:8" ht="12.75">
      <c r="A134" s="6" t="s">
        <v>12</v>
      </c>
      <c r="B134" s="5">
        <v>12.08</v>
      </c>
      <c r="C134" s="5">
        <v>11.37</v>
      </c>
      <c r="D134" s="5">
        <v>11.47</v>
      </c>
      <c r="E134" s="3">
        <v>11.73</v>
      </c>
      <c r="F134" s="48">
        <v>13.38</v>
      </c>
      <c r="G134" s="5">
        <v>13.96</v>
      </c>
      <c r="H134" s="6">
        <v>13.98</v>
      </c>
    </row>
    <row r="135" spans="1:8" ht="12.75">
      <c r="A135" s="6" t="s">
        <v>13</v>
      </c>
      <c r="B135" s="5">
        <v>0.92</v>
      </c>
      <c r="C135" s="5">
        <v>0.74</v>
      </c>
      <c r="D135" s="5">
        <v>0.45</v>
      </c>
      <c r="E135" s="3">
        <v>0.43</v>
      </c>
      <c r="F135" s="54">
        <v>0.5</v>
      </c>
      <c r="G135" s="6">
        <v>1.45</v>
      </c>
      <c r="H135" s="5">
        <v>1.05</v>
      </c>
    </row>
    <row r="136" ht="12.75">
      <c r="F136" s="23"/>
    </row>
    <row r="137" spans="1:8" ht="12.75">
      <c r="A137" s="51" t="s">
        <v>89</v>
      </c>
      <c r="B137" s="48"/>
      <c r="C137" s="48"/>
      <c r="D137" s="48"/>
      <c r="E137" s="48"/>
      <c r="F137" s="48"/>
      <c r="G137" s="115" t="s">
        <v>49</v>
      </c>
      <c r="H137" s="115"/>
    </row>
    <row r="138" spans="1:8" ht="12.75">
      <c r="A138" s="3"/>
      <c r="B138" s="3"/>
      <c r="C138" s="3"/>
      <c r="D138" s="4"/>
      <c r="E138" s="4"/>
      <c r="F138" s="4"/>
      <c r="G138" s="3"/>
      <c r="H138" s="19" t="s">
        <v>14</v>
      </c>
    </row>
    <row r="139" spans="1:8" ht="12.75">
      <c r="A139" s="51" t="s">
        <v>1</v>
      </c>
      <c r="B139" s="52" t="s">
        <v>0</v>
      </c>
      <c r="C139" s="52" t="s">
        <v>91</v>
      </c>
      <c r="D139" s="52" t="s">
        <v>95</v>
      </c>
      <c r="E139" s="52" t="s">
        <v>106</v>
      </c>
      <c r="F139" s="52" t="s">
        <v>111</v>
      </c>
      <c r="G139" s="51" t="s">
        <v>43</v>
      </c>
      <c r="H139" s="51" t="s">
        <v>88</v>
      </c>
    </row>
    <row r="140" spans="1:8" ht="12.75">
      <c r="A140" s="51"/>
      <c r="B140" s="51"/>
      <c r="C140" s="51"/>
      <c r="D140" s="51"/>
      <c r="E140" s="51"/>
      <c r="F140" s="51"/>
      <c r="G140" s="52" t="s">
        <v>111</v>
      </c>
      <c r="H140" s="52" t="s">
        <v>111</v>
      </c>
    </row>
    <row r="141" spans="1:8" ht="12.75">
      <c r="A141" s="3" t="s">
        <v>2</v>
      </c>
      <c r="B141" s="4">
        <v>754</v>
      </c>
      <c r="C141" s="4">
        <v>763</v>
      </c>
      <c r="D141" s="4">
        <v>792</v>
      </c>
      <c r="E141" s="4">
        <v>802</v>
      </c>
      <c r="F141" s="48">
        <v>848</v>
      </c>
      <c r="G141" s="7">
        <v>2291</v>
      </c>
      <c r="H141">
        <v>825</v>
      </c>
    </row>
    <row r="142" spans="1:8" ht="12.75">
      <c r="A142" s="3" t="s">
        <v>3</v>
      </c>
      <c r="B142" s="4">
        <v>11595</v>
      </c>
      <c r="C142" s="4">
        <v>11350</v>
      </c>
      <c r="D142" s="4">
        <v>11329</v>
      </c>
      <c r="E142" s="4">
        <v>11175</v>
      </c>
      <c r="F142" s="48">
        <v>11365</v>
      </c>
      <c r="G142" s="7">
        <v>38371.142857142855</v>
      </c>
      <c r="H142">
        <v>12039</v>
      </c>
    </row>
    <row r="143" spans="1:8" ht="12.75">
      <c r="A143" s="6" t="s">
        <v>100</v>
      </c>
      <c r="B143" s="5">
        <v>361.15</v>
      </c>
      <c r="C143" s="5">
        <v>493.01</v>
      </c>
      <c r="D143" s="5">
        <v>599.54</v>
      </c>
      <c r="E143" s="3">
        <v>759.82</v>
      </c>
      <c r="F143" s="48">
        <v>910.24</v>
      </c>
      <c r="G143" s="6">
        <v>650.283547383078</v>
      </c>
      <c r="H143">
        <v>750.55</v>
      </c>
    </row>
    <row r="144" spans="1:8" ht="12.75">
      <c r="A144" s="6" t="s">
        <v>101</v>
      </c>
      <c r="B144" s="5">
        <v>2.48</v>
      </c>
      <c r="C144" s="5">
        <v>2.66</v>
      </c>
      <c r="D144" s="5">
        <v>3.24</v>
      </c>
      <c r="E144" s="6">
        <v>3.7</v>
      </c>
      <c r="F144" s="48">
        <v>4.68</v>
      </c>
      <c r="G144" s="6">
        <v>4.428923521396287</v>
      </c>
      <c r="H144" s="32">
        <v>5.6</v>
      </c>
    </row>
    <row r="145" spans="1:7" ht="12.75">
      <c r="A145" s="3"/>
      <c r="B145" s="4"/>
      <c r="C145" s="4"/>
      <c r="D145" s="4"/>
      <c r="E145" s="4"/>
      <c r="F145" s="48"/>
      <c r="G145" s="3"/>
    </row>
    <row r="146" spans="1:8" ht="12.75">
      <c r="A146" s="3" t="s">
        <v>123</v>
      </c>
      <c r="B146" s="4">
        <f>25+2020</f>
        <v>2045</v>
      </c>
      <c r="C146" s="4">
        <v>2235</v>
      </c>
      <c r="D146" s="4">
        <v>2488</v>
      </c>
      <c r="E146" s="7">
        <v>2708.6289</v>
      </c>
      <c r="F146" s="74">
        <v>3133.6924</v>
      </c>
      <c r="G146" s="7">
        <v>10345.945628571428</v>
      </c>
      <c r="H146">
        <v>4708</v>
      </c>
    </row>
    <row r="147" spans="1:8" ht="12.75">
      <c r="A147" s="3" t="s">
        <v>4</v>
      </c>
      <c r="B147" s="4">
        <v>26496</v>
      </c>
      <c r="C147" s="4">
        <v>33778</v>
      </c>
      <c r="D147" s="4">
        <v>39184</v>
      </c>
      <c r="E147" s="7">
        <v>48570.5362</v>
      </c>
      <c r="F147" s="74">
        <v>60006.1782</v>
      </c>
      <c r="G147" s="7">
        <v>143863.18587142855</v>
      </c>
      <c r="H147">
        <v>51970</v>
      </c>
    </row>
    <row r="148" spans="1:8" ht="12.75">
      <c r="A148" s="3" t="s">
        <v>5</v>
      </c>
      <c r="B148" s="4">
        <v>12312</v>
      </c>
      <c r="C148" s="4">
        <v>12678</v>
      </c>
      <c r="D148" s="4">
        <v>12358</v>
      </c>
      <c r="E148" s="7">
        <v>14374.8133</v>
      </c>
      <c r="F148" s="74">
        <v>17029.2053</v>
      </c>
      <c r="G148" s="7">
        <v>51089.12915714285</v>
      </c>
      <c r="H148">
        <v>18542</v>
      </c>
    </row>
    <row r="149" spans="1:8" ht="12.75">
      <c r="A149" s="3" t="s">
        <v>6</v>
      </c>
      <c r="B149" s="4">
        <v>15359</v>
      </c>
      <c r="C149" s="4">
        <v>22180</v>
      </c>
      <c r="D149" s="4">
        <v>28770</v>
      </c>
      <c r="E149" s="7">
        <v>36400.0436</v>
      </c>
      <c r="F149" s="74">
        <v>43634.1227</v>
      </c>
      <c r="G149" s="7">
        <v>105658.04307142856</v>
      </c>
      <c r="H149">
        <v>38389</v>
      </c>
    </row>
    <row r="150" spans="1:7" ht="12.75">
      <c r="A150" s="3"/>
      <c r="B150" s="4"/>
      <c r="C150" s="4"/>
      <c r="D150" s="4"/>
      <c r="E150" s="4"/>
      <c r="F150" s="48"/>
      <c r="G150" s="7"/>
    </row>
    <row r="151" spans="1:8" ht="12.75">
      <c r="A151" s="3" t="s">
        <v>7</v>
      </c>
      <c r="B151" s="4">
        <v>2133</v>
      </c>
      <c r="C151" s="4">
        <v>2462</v>
      </c>
      <c r="D151" s="4">
        <v>3065</v>
      </c>
      <c r="E151" s="7">
        <v>4310.1793</v>
      </c>
      <c r="F151" s="74">
        <v>5804.0582</v>
      </c>
      <c r="G151" s="7">
        <v>12742.252985714285</v>
      </c>
      <c r="H151">
        <v>4972</v>
      </c>
    </row>
    <row r="152" spans="1:8" ht="12.75">
      <c r="A152" s="3" t="s">
        <v>8</v>
      </c>
      <c r="B152" s="4">
        <v>356</v>
      </c>
      <c r="C152" s="4">
        <v>347</v>
      </c>
      <c r="D152" s="4">
        <v>443</v>
      </c>
      <c r="E152" s="7">
        <v>595.7593</v>
      </c>
      <c r="F152" s="74">
        <v>631.6357</v>
      </c>
      <c r="G152" s="7">
        <v>2296.0945142857145</v>
      </c>
      <c r="H152">
        <v>960</v>
      </c>
    </row>
    <row r="153" spans="1:8" ht="12.75">
      <c r="A153" s="3" t="s">
        <v>9</v>
      </c>
      <c r="B153" s="4">
        <v>1157</v>
      </c>
      <c r="C153" s="4">
        <v>1465</v>
      </c>
      <c r="D153" s="4">
        <v>2060</v>
      </c>
      <c r="E153" s="7">
        <v>3419.6233</v>
      </c>
      <c r="F153" s="74">
        <v>4676.3174</v>
      </c>
      <c r="G153" s="7">
        <v>8824.347685714285</v>
      </c>
      <c r="H153">
        <v>3366</v>
      </c>
    </row>
    <row r="154" spans="1:8" ht="12.75">
      <c r="A154" s="3" t="s">
        <v>10</v>
      </c>
      <c r="B154" s="4">
        <v>479</v>
      </c>
      <c r="C154" s="4">
        <v>612</v>
      </c>
      <c r="D154" s="4">
        <v>659</v>
      </c>
      <c r="E154" s="7">
        <v>706.9835</v>
      </c>
      <c r="F154" s="74">
        <v>793.9226</v>
      </c>
      <c r="G154" s="7">
        <v>2869.672642857143</v>
      </c>
      <c r="H154">
        <v>1142</v>
      </c>
    </row>
    <row r="155" spans="1:8" ht="12.75">
      <c r="A155" s="3"/>
      <c r="B155" s="4"/>
      <c r="C155" s="4"/>
      <c r="D155" s="4"/>
      <c r="E155" s="4"/>
      <c r="F155" s="48"/>
      <c r="G155" s="3"/>
      <c r="H155" s="3"/>
    </row>
    <row r="156" spans="1:8" ht="12.75">
      <c r="A156" s="6" t="s">
        <v>97</v>
      </c>
      <c r="B156" s="5">
        <v>4.62</v>
      </c>
      <c r="C156" s="5">
        <v>4.66</v>
      </c>
      <c r="D156" s="5">
        <v>5.13</v>
      </c>
      <c r="E156" s="5">
        <v>6.88</v>
      </c>
      <c r="F156" s="54">
        <v>7.8</v>
      </c>
      <c r="G156" s="75">
        <v>6.07</v>
      </c>
      <c r="H156">
        <v>6.05</v>
      </c>
    </row>
    <row r="157" spans="1:8" ht="12.75">
      <c r="A157" s="6" t="s">
        <v>98</v>
      </c>
      <c r="B157" s="5">
        <v>3.28</v>
      </c>
      <c r="C157" s="5">
        <v>3.37</v>
      </c>
      <c r="D157" s="5">
        <v>3.59</v>
      </c>
      <c r="E157" s="5">
        <v>3.31</v>
      </c>
      <c r="F157" s="54">
        <v>3.45</v>
      </c>
      <c r="G157" s="75">
        <v>3.82</v>
      </c>
      <c r="H157">
        <v>4.43</v>
      </c>
    </row>
    <row r="158" spans="1:8" ht="12.75">
      <c r="A158" s="6" t="s">
        <v>44</v>
      </c>
      <c r="B158" s="5">
        <v>17.98</v>
      </c>
      <c r="C158" s="5">
        <v>17.92</v>
      </c>
      <c r="D158" s="5">
        <v>14.72</v>
      </c>
      <c r="E158" s="5">
        <v>9.32</v>
      </c>
      <c r="F158" s="54">
        <v>8.12</v>
      </c>
      <c r="G158" s="75">
        <v>15.06</v>
      </c>
      <c r="H158">
        <v>13.52</v>
      </c>
    </row>
    <row r="159" spans="1:7" ht="12.75">
      <c r="A159" s="6"/>
      <c r="B159" s="5"/>
      <c r="C159" s="5"/>
      <c r="D159" s="5"/>
      <c r="E159" s="5"/>
      <c r="F159" s="54"/>
      <c r="G159" s="68"/>
    </row>
    <row r="160" spans="1:8" ht="12.75">
      <c r="A160" s="6" t="s">
        <v>11</v>
      </c>
      <c r="B160" s="5">
        <v>0.91</v>
      </c>
      <c r="C160" s="5">
        <v>0.73</v>
      </c>
      <c r="D160" s="5">
        <v>0.77</v>
      </c>
      <c r="E160" s="3">
        <v>0.83</v>
      </c>
      <c r="F160" s="48">
        <v>0.83</v>
      </c>
      <c r="G160" s="75">
        <v>1.02</v>
      </c>
      <c r="H160">
        <v>1.13</v>
      </c>
    </row>
    <row r="161" spans="1:8" ht="12.75">
      <c r="A161" s="6" t="s">
        <v>12</v>
      </c>
      <c r="B161" s="5">
        <v>14.21</v>
      </c>
      <c r="C161" s="5">
        <v>13.67</v>
      </c>
      <c r="D161" s="5">
        <v>12.38</v>
      </c>
      <c r="E161" s="3">
        <v>13.56</v>
      </c>
      <c r="F161" s="54">
        <v>12.6</v>
      </c>
      <c r="G161" s="5">
        <v>13.96</v>
      </c>
      <c r="H161" s="6">
        <v>13.98</v>
      </c>
    </row>
    <row r="162" spans="1:8" ht="12.75">
      <c r="A162" s="6" t="s">
        <v>13</v>
      </c>
      <c r="B162" s="5">
        <v>1.23</v>
      </c>
      <c r="C162" s="5">
        <v>0.99</v>
      </c>
      <c r="D162" s="5">
        <v>0.83</v>
      </c>
      <c r="E162" s="6">
        <v>0.6</v>
      </c>
      <c r="F162" s="54">
        <v>0.6</v>
      </c>
      <c r="G162" s="6">
        <v>1.45</v>
      </c>
      <c r="H162" s="5">
        <v>1.05</v>
      </c>
    </row>
    <row r="163" ht="12.75">
      <c r="F163" s="23"/>
    </row>
    <row r="164" ht="12.75">
      <c r="F164" s="23"/>
    </row>
    <row r="165" spans="1:8" ht="12.75">
      <c r="A165" s="51" t="s">
        <v>89</v>
      </c>
      <c r="B165" s="48"/>
      <c r="C165" s="48"/>
      <c r="D165" s="48"/>
      <c r="E165" s="48"/>
      <c r="F165" s="48"/>
      <c r="G165" s="115" t="s">
        <v>50</v>
      </c>
      <c r="H165" s="115"/>
    </row>
    <row r="166" spans="1:8" ht="12.75">
      <c r="A166" s="3"/>
      <c r="B166" s="3"/>
      <c r="C166" s="3"/>
      <c r="D166" s="4"/>
      <c r="E166" s="4"/>
      <c r="F166" s="4"/>
      <c r="G166" s="3"/>
      <c r="H166" s="19" t="s">
        <v>14</v>
      </c>
    </row>
    <row r="167" spans="1:8" ht="12.75">
      <c r="A167" s="51" t="s">
        <v>1</v>
      </c>
      <c r="B167" s="52" t="s">
        <v>0</v>
      </c>
      <c r="C167" s="52" t="s">
        <v>91</v>
      </c>
      <c r="D167" s="52" t="s">
        <v>95</v>
      </c>
      <c r="E167" s="52" t="s">
        <v>106</v>
      </c>
      <c r="F167" s="52" t="s">
        <v>111</v>
      </c>
      <c r="G167" s="51" t="s">
        <v>43</v>
      </c>
      <c r="H167" s="51" t="s">
        <v>88</v>
      </c>
    </row>
    <row r="168" spans="1:8" ht="12.75">
      <c r="A168" s="51"/>
      <c r="B168" s="51"/>
      <c r="C168" s="51"/>
      <c r="D168" s="51"/>
      <c r="E168" s="51"/>
      <c r="F168" s="51"/>
      <c r="G168" s="52" t="s">
        <v>111</v>
      </c>
      <c r="H168" s="52" t="s">
        <v>111</v>
      </c>
    </row>
    <row r="169" spans="1:8" ht="12.75">
      <c r="A169" s="3" t="s">
        <v>2</v>
      </c>
      <c r="B169" s="4">
        <v>681</v>
      </c>
      <c r="C169" s="4">
        <v>703</v>
      </c>
      <c r="D169" s="4">
        <v>718</v>
      </c>
      <c r="E169" s="4">
        <v>713</v>
      </c>
      <c r="F169" s="48">
        <v>730</v>
      </c>
      <c r="G169" s="7">
        <v>2291</v>
      </c>
      <c r="H169">
        <v>825</v>
      </c>
    </row>
    <row r="170" spans="1:8" ht="12.75">
      <c r="A170" s="3" t="s">
        <v>3</v>
      </c>
      <c r="B170" s="4">
        <v>11828</v>
      </c>
      <c r="C170" s="4">
        <v>11642</v>
      </c>
      <c r="D170" s="4">
        <v>11019</v>
      </c>
      <c r="E170" s="4">
        <v>11423</v>
      </c>
      <c r="F170" s="48">
        <v>11365</v>
      </c>
      <c r="G170" s="7">
        <v>38371.142857142855</v>
      </c>
      <c r="H170">
        <v>12039</v>
      </c>
    </row>
    <row r="171" spans="1:8" ht="12.75">
      <c r="A171" s="6" t="s">
        <v>100</v>
      </c>
      <c r="B171" s="5">
        <v>346.25</v>
      </c>
      <c r="C171" s="5">
        <v>381.19</v>
      </c>
      <c r="D171" s="5">
        <v>506.13</v>
      </c>
      <c r="E171" s="3">
        <v>558.65</v>
      </c>
      <c r="F171" s="48">
        <v>657.75</v>
      </c>
      <c r="G171" s="6">
        <v>650.283547383078</v>
      </c>
      <c r="H171">
        <v>750.55</v>
      </c>
    </row>
    <row r="172" spans="1:8" ht="12.75">
      <c r="A172" s="6" t="s">
        <v>101</v>
      </c>
      <c r="B172" s="5">
        <v>2.21</v>
      </c>
      <c r="C172" s="5">
        <v>2.34</v>
      </c>
      <c r="D172" s="5">
        <v>2.96</v>
      </c>
      <c r="E172" s="6">
        <v>3.4</v>
      </c>
      <c r="F172" s="48">
        <v>5.36</v>
      </c>
      <c r="G172" s="6">
        <v>4.428923521396287</v>
      </c>
      <c r="H172" s="32">
        <v>5.6</v>
      </c>
    </row>
    <row r="173" spans="1:7" ht="12.75">
      <c r="A173" s="3"/>
      <c r="B173" s="4"/>
      <c r="C173" s="4"/>
      <c r="D173" s="4"/>
      <c r="E173" s="4"/>
      <c r="F173" s="48"/>
      <c r="G173" s="3"/>
    </row>
    <row r="174" spans="1:8" ht="12.75">
      <c r="A174" s="3" t="s">
        <v>123</v>
      </c>
      <c r="B174" s="4">
        <f>50+1080</f>
        <v>1130</v>
      </c>
      <c r="C174" s="4">
        <v>1332</v>
      </c>
      <c r="D174" s="4">
        <v>1599</v>
      </c>
      <c r="E174" s="7">
        <v>1718.1103</v>
      </c>
      <c r="F174" s="74">
        <v>2249.9046</v>
      </c>
      <c r="G174" s="7">
        <v>10345.945628571428</v>
      </c>
      <c r="H174">
        <v>4708</v>
      </c>
    </row>
    <row r="175" spans="1:8" ht="12.75">
      <c r="A175" s="3" t="s">
        <v>4</v>
      </c>
      <c r="B175" s="4">
        <v>24133</v>
      </c>
      <c r="C175" s="4">
        <v>25997</v>
      </c>
      <c r="D175" s="4">
        <v>30984</v>
      </c>
      <c r="E175" s="7">
        <v>35353.8898</v>
      </c>
      <c r="F175" s="74">
        <v>42041.9166</v>
      </c>
      <c r="G175" s="7">
        <v>143863.18587142855</v>
      </c>
      <c r="H175">
        <v>51970</v>
      </c>
    </row>
    <row r="176" spans="1:8" ht="12.75">
      <c r="A176" s="3" t="s">
        <v>5</v>
      </c>
      <c r="B176" s="4">
        <v>10592</v>
      </c>
      <c r="C176" s="4">
        <v>10630</v>
      </c>
      <c r="D176" s="4">
        <v>9718</v>
      </c>
      <c r="E176" s="7">
        <v>11352.9548</v>
      </c>
      <c r="F176" s="74">
        <v>13231.7068</v>
      </c>
      <c r="G176" s="7">
        <v>51089.12915714285</v>
      </c>
      <c r="H176">
        <v>18542</v>
      </c>
    </row>
    <row r="177" spans="1:8" ht="12.75">
      <c r="A177" s="3" t="s">
        <v>6</v>
      </c>
      <c r="B177" s="4">
        <v>14848</v>
      </c>
      <c r="C177" s="4">
        <v>18866</v>
      </c>
      <c r="D177" s="4">
        <v>24630</v>
      </c>
      <c r="E177" s="7">
        <v>28136.6215</v>
      </c>
      <c r="F177" s="74">
        <v>32710.9294</v>
      </c>
      <c r="G177" s="7">
        <v>105658.04307142856</v>
      </c>
      <c r="H177">
        <v>38389</v>
      </c>
    </row>
    <row r="178" spans="1:7" ht="12.75">
      <c r="A178" s="3"/>
      <c r="B178" s="4"/>
      <c r="C178" s="4"/>
      <c r="D178" s="4"/>
      <c r="E178" s="4"/>
      <c r="F178" s="48"/>
      <c r="G178" s="7"/>
    </row>
    <row r="179" spans="1:8" ht="12.75">
      <c r="A179" s="3" t="s">
        <v>7</v>
      </c>
      <c r="B179" s="4">
        <v>2008</v>
      </c>
      <c r="C179" s="4">
        <v>2299</v>
      </c>
      <c r="D179" s="4">
        <v>2691</v>
      </c>
      <c r="E179" s="7">
        <v>3434.1064</v>
      </c>
      <c r="F179" s="74">
        <v>4123.1515</v>
      </c>
      <c r="G179" s="7">
        <v>12742.252985714285</v>
      </c>
      <c r="H179">
        <v>4972</v>
      </c>
    </row>
    <row r="180" spans="1:8" ht="12.75">
      <c r="A180" s="3" t="s">
        <v>8</v>
      </c>
      <c r="B180" s="4">
        <v>409</v>
      </c>
      <c r="C180" s="4">
        <v>351</v>
      </c>
      <c r="D180" s="4">
        <v>364</v>
      </c>
      <c r="E180" s="7">
        <v>438.7525</v>
      </c>
      <c r="F180" s="74">
        <v>573.0965</v>
      </c>
      <c r="G180" s="7">
        <v>2296.0945142857145</v>
      </c>
      <c r="H180">
        <v>960</v>
      </c>
    </row>
    <row r="181" spans="1:8" ht="12.75">
      <c r="A181" s="3" t="s">
        <v>9</v>
      </c>
      <c r="B181" s="4">
        <v>1112</v>
      </c>
      <c r="C181" s="4">
        <v>1343</v>
      </c>
      <c r="D181" s="4">
        <v>1698</v>
      </c>
      <c r="E181" s="7">
        <v>2476.8243</v>
      </c>
      <c r="F181" s="74">
        <v>2840.6007</v>
      </c>
      <c r="G181" s="7">
        <v>8824.347685714285</v>
      </c>
      <c r="H181">
        <v>3366</v>
      </c>
    </row>
    <row r="182" spans="1:8" ht="12.75">
      <c r="A182" s="3" t="s">
        <v>10</v>
      </c>
      <c r="B182" s="4">
        <v>503</v>
      </c>
      <c r="C182" s="4">
        <v>632</v>
      </c>
      <c r="D182" s="4">
        <v>645</v>
      </c>
      <c r="E182" s="7">
        <v>686.9423</v>
      </c>
      <c r="F182" s="74">
        <v>799.374</v>
      </c>
      <c r="G182" s="7">
        <v>2869.672642857143</v>
      </c>
      <c r="H182">
        <v>1142</v>
      </c>
    </row>
    <row r="183" spans="1:8" ht="12.75">
      <c r="A183" s="3"/>
      <c r="B183" s="4"/>
      <c r="C183" s="4"/>
      <c r="D183" s="4"/>
      <c r="E183" s="4"/>
      <c r="F183" s="48"/>
      <c r="G183" s="3"/>
      <c r="H183" s="3"/>
    </row>
    <row r="184" spans="1:8" ht="12.75">
      <c r="A184" s="6" t="s">
        <v>97</v>
      </c>
      <c r="B184" s="5">
        <v>4.76</v>
      </c>
      <c r="C184" s="5">
        <v>4.89</v>
      </c>
      <c r="D184" s="5">
        <v>4.96</v>
      </c>
      <c r="E184" s="5">
        <v>6.11</v>
      </c>
      <c r="F184" s="54">
        <v>6.21</v>
      </c>
      <c r="G184" s="75">
        <v>6.07</v>
      </c>
      <c r="H184">
        <v>6.05</v>
      </c>
    </row>
    <row r="185" spans="1:8" ht="12.75">
      <c r="A185" s="6" t="s">
        <v>98</v>
      </c>
      <c r="B185" s="5">
        <v>3.03</v>
      </c>
      <c r="C185" s="5">
        <v>3.01</v>
      </c>
      <c r="D185" s="5">
        <v>3.7</v>
      </c>
      <c r="E185" s="5">
        <v>3.73</v>
      </c>
      <c r="F185" s="54">
        <v>4.22</v>
      </c>
      <c r="G185" s="75">
        <v>3.82</v>
      </c>
      <c r="H185">
        <v>4.43</v>
      </c>
    </row>
    <row r="186" spans="1:8" ht="12.75">
      <c r="A186" s="6" t="s">
        <v>44</v>
      </c>
      <c r="B186" s="5">
        <v>20.9</v>
      </c>
      <c r="C186" s="5">
        <v>20.49</v>
      </c>
      <c r="D186" s="5">
        <v>17.5</v>
      </c>
      <c r="E186" s="5">
        <v>13.14</v>
      </c>
      <c r="F186" s="54">
        <v>13.4</v>
      </c>
      <c r="G186" s="75">
        <v>15.06</v>
      </c>
      <c r="H186">
        <v>13.52</v>
      </c>
    </row>
    <row r="187" spans="1:7" ht="12.75">
      <c r="A187" s="6"/>
      <c r="B187" s="5"/>
      <c r="C187" s="5"/>
      <c r="D187" s="5"/>
      <c r="E187" s="5"/>
      <c r="F187" s="54"/>
      <c r="G187" s="68"/>
    </row>
    <row r="188" spans="1:8" ht="12.75">
      <c r="A188" s="6" t="s">
        <v>11</v>
      </c>
      <c r="B188" s="5">
        <v>0.86</v>
      </c>
      <c r="C188" s="5">
        <v>0.86</v>
      </c>
      <c r="D188" s="5">
        <v>0.86</v>
      </c>
      <c r="E188" s="3">
        <v>0.89</v>
      </c>
      <c r="F188" s="54">
        <v>1.3</v>
      </c>
      <c r="G188" s="75">
        <v>1.02</v>
      </c>
      <c r="H188">
        <v>1.13</v>
      </c>
    </row>
    <row r="189" spans="1:8" ht="12.75">
      <c r="A189" s="6" t="s">
        <v>12</v>
      </c>
      <c r="B189" s="5">
        <v>11.05</v>
      </c>
      <c r="C189" s="5">
        <v>11.15</v>
      </c>
      <c r="D189" s="5">
        <v>11.68</v>
      </c>
      <c r="E189" s="3">
        <v>13.53</v>
      </c>
      <c r="F189" s="48">
        <v>14.03</v>
      </c>
      <c r="G189" s="5">
        <v>13.96</v>
      </c>
      <c r="H189" s="6">
        <v>13.98</v>
      </c>
    </row>
    <row r="190" spans="1:8" ht="12.75">
      <c r="A190" s="6" t="s">
        <v>13</v>
      </c>
      <c r="B190" s="5">
        <v>1.81</v>
      </c>
      <c r="C190" s="5">
        <v>1.47</v>
      </c>
      <c r="D190" s="5">
        <v>1.08</v>
      </c>
      <c r="E190" s="3">
        <v>0.94</v>
      </c>
      <c r="F190" s="48">
        <v>0.58</v>
      </c>
      <c r="G190" s="6">
        <v>1.45</v>
      </c>
      <c r="H190" s="5">
        <v>1.05</v>
      </c>
    </row>
  </sheetData>
  <sheetProtection/>
  <mergeCells count="7">
    <mergeCell ref="G110:H110"/>
    <mergeCell ref="G137:H137"/>
    <mergeCell ref="G165:H165"/>
    <mergeCell ref="G2:H2"/>
    <mergeCell ref="G29:H29"/>
    <mergeCell ref="G56:H56"/>
    <mergeCell ref="G83:H83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61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7.28125" style="0" customWidth="1"/>
    <col min="2" max="3" width="8.57421875" style="0" customWidth="1"/>
    <col min="4" max="4" width="8.57421875" style="23" customWidth="1"/>
    <col min="5" max="6" width="9.7109375" style="0" customWidth="1"/>
    <col min="7" max="7" width="14.140625" style="0" customWidth="1"/>
    <col min="8" max="8" width="17.8515625" style="0" customWidth="1"/>
    <col min="9" max="10" width="17.8515625" style="23" customWidth="1"/>
    <col min="11" max="11" width="17.00390625" style="4" customWidth="1"/>
    <col min="12" max="12" width="38.140625" style="0" hidden="1" customWidth="1"/>
    <col min="13" max="17" width="8.57421875" style="0" hidden="1" customWidth="1"/>
    <col min="18" max="18" width="14.421875" style="0" hidden="1" customWidth="1"/>
    <col min="19" max="19" width="17.421875" style="0" hidden="1" customWidth="1"/>
    <col min="20" max="20" width="0" style="3" hidden="1" customWidth="1"/>
    <col min="21" max="21" width="38.140625" style="0" hidden="1" customWidth="1"/>
    <col min="22" max="26" width="8.57421875" style="0" hidden="1" customWidth="1"/>
    <col min="27" max="27" width="14.57421875" style="0" hidden="1" customWidth="1"/>
    <col min="28" max="28" width="18.00390625" style="0" hidden="1" customWidth="1"/>
    <col min="29" max="29" width="12.421875" style="3" hidden="1" customWidth="1"/>
    <col min="30" max="30" width="38.140625" style="0" hidden="1" customWidth="1"/>
    <col min="31" max="35" width="8.57421875" style="0" hidden="1" customWidth="1"/>
    <col min="36" max="36" width="14.57421875" style="0" hidden="1" customWidth="1"/>
    <col min="37" max="37" width="17.57421875" style="0" hidden="1" customWidth="1"/>
    <col min="38" max="38" width="0" style="3" hidden="1" customWidth="1"/>
    <col min="39" max="39" width="38.140625" style="0" hidden="1" customWidth="1"/>
    <col min="40" max="44" width="8.57421875" style="0" hidden="1" customWidth="1"/>
    <col min="45" max="45" width="14.28125" style="0" hidden="1" customWidth="1"/>
    <col min="46" max="46" width="17.57421875" style="0" hidden="1" customWidth="1"/>
    <col min="47" max="47" width="0" style="3" hidden="1" customWidth="1"/>
    <col min="48" max="48" width="11.140625" style="0" hidden="1" customWidth="1"/>
    <col min="49" max="49" width="0" style="0" hidden="1" customWidth="1"/>
    <col min="50" max="50" width="31.57421875" style="0" hidden="1" customWidth="1"/>
    <col min="51" max="51" width="21.00390625" style="0" hidden="1" customWidth="1"/>
  </cols>
  <sheetData>
    <row r="2" spans="7:10" ht="12.75">
      <c r="G2" s="28"/>
      <c r="H2" s="28"/>
      <c r="I2" s="28"/>
      <c r="J2" s="28"/>
    </row>
    <row r="4" spans="1:10" ht="12.75">
      <c r="A4" s="51" t="s">
        <v>15</v>
      </c>
      <c r="B4" s="48"/>
      <c r="C4" s="48"/>
      <c r="D4" s="48"/>
      <c r="E4" s="48"/>
      <c r="F4" s="48"/>
      <c r="G4" s="48"/>
      <c r="H4" s="71" t="s">
        <v>16</v>
      </c>
      <c r="I4" s="28"/>
      <c r="J4" s="28"/>
    </row>
    <row r="5" spans="4:11" s="22" customFormat="1" ht="11.25">
      <c r="D5" s="24"/>
      <c r="G5" s="20"/>
      <c r="H5" s="19" t="s">
        <v>14</v>
      </c>
      <c r="I5" s="29"/>
      <c r="J5" s="29"/>
      <c r="K5" s="24"/>
    </row>
    <row r="6" spans="1:52" ht="12.75">
      <c r="A6" s="51" t="s">
        <v>1</v>
      </c>
      <c r="B6" s="52" t="s">
        <v>0</v>
      </c>
      <c r="C6" s="52" t="s">
        <v>91</v>
      </c>
      <c r="D6" s="52" t="s">
        <v>95</v>
      </c>
      <c r="E6" s="52" t="s">
        <v>106</v>
      </c>
      <c r="F6" s="52" t="s">
        <v>111</v>
      </c>
      <c r="G6" s="51" t="s">
        <v>43</v>
      </c>
      <c r="H6" s="51" t="s">
        <v>88</v>
      </c>
      <c r="I6" s="13"/>
      <c r="J6" s="13"/>
      <c r="AY6" s="11" t="s">
        <v>92</v>
      </c>
      <c r="AZ6" s="11" t="s">
        <v>93</v>
      </c>
    </row>
    <row r="7" spans="1:52" ht="12.75">
      <c r="A7" s="51"/>
      <c r="B7" s="51"/>
      <c r="C7" s="51"/>
      <c r="D7" s="51"/>
      <c r="E7" s="51"/>
      <c r="F7" s="51"/>
      <c r="G7" s="52" t="s">
        <v>111</v>
      </c>
      <c r="H7" s="52" t="s">
        <v>111</v>
      </c>
      <c r="I7" s="41"/>
      <c r="J7" s="38"/>
      <c r="AY7" s="11">
        <v>2007</v>
      </c>
      <c r="AZ7" s="11">
        <v>2007</v>
      </c>
    </row>
    <row r="8" spans="1:52" s="3" customFormat="1" ht="12.75">
      <c r="A8" s="3" t="s">
        <v>2</v>
      </c>
      <c r="B8" s="4">
        <v>2027</v>
      </c>
      <c r="C8" s="4">
        <v>2047</v>
      </c>
      <c r="D8" s="4">
        <v>2140</v>
      </c>
      <c r="E8" s="4">
        <v>2136</v>
      </c>
      <c r="F8" s="48">
        <v>2217</v>
      </c>
      <c r="G8" s="7">
        <v>1967.85</v>
      </c>
      <c r="H8">
        <v>825</v>
      </c>
      <c r="I8" s="8"/>
      <c r="J8" s="116"/>
      <c r="K8" s="116"/>
      <c r="L8" s="116"/>
      <c r="AV8" s="7"/>
      <c r="AW8" s="7"/>
      <c r="AX8" s="3" t="s">
        <v>2</v>
      </c>
      <c r="AY8" s="7">
        <f>36898/20</f>
        <v>1844.9</v>
      </c>
      <c r="AZ8" s="7">
        <f>58731/81</f>
        <v>725.074074074074</v>
      </c>
    </row>
    <row r="9" spans="1:53" ht="12.75">
      <c r="A9" s="3" t="s">
        <v>3</v>
      </c>
      <c r="B9" s="4">
        <v>18917</v>
      </c>
      <c r="C9" s="4">
        <v>19134</v>
      </c>
      <c r="D9" s="4">
        <v>20379</v>
      </c>
      <c r="E9" s="4">
        <v>20079</v>
      </c>
      <c r="F9" s="48">
        <v>20457</v>
      </c>
      <c r="G9" s="7">
        <v>23303.15</v>
      </c>
      <c r="H9">
        <v>12039</v>
      </c>
      <c r="I9" s="8"/>
      <c r="J9" s="8"/>
      <c r="K9" s="116"/>
      <c r="L9" s="116"/>
      <c r="M9" s="116"/>
      <c r="AV9" s="7"/>
      <c r="AW9" s="7"/>
      <c r="AX9" s="3" t="s">
        <v>3</v>
      </c>
      <c r="AY9" s="31">
        <f>(465465+7482)/20</f>
        <v>23647.35</v>
      </c>
      <c r="AZ9" s="7">
        <f>895159/81</f>
        <v>11051.345679012345</v>
      </c>
      <c r="BA9" s="33"/>
    </row>
    <row r="10" spans="1:52" ht="12.75">
      <c r="A10" s="6" t="s">
        <v>100</v>
      </c>
      <c r="B10" s="5">
        <v>282</v>
      </c>
      <c r="C10" s="5">
        <v>336</v>
      </c>
      <c r="D10" s="5">
        <v>495</v>
      </c>
      <c r="E10" s="5">
        <v>604</v>
      </c>
      <c r="F10" s="54">
        <v>706</v>
      </c>
      <c r="G10" s="6">
        <v>778.0612244911096</v>
      </c>
      <c r="H10">
        <v>750.55</v>
      </c>
      <c r="I10" s="8"/>
      <c r="J10" s="5"/>
      <c r="K10" s="5"/>
      <c r="T10" s="6"/>
      <c r="AC10" s="6"/>
      <c r="AL10" s="6"/>
      <c r="AU10" s="6"/>
      <c r="AV10" s="6"/>
      <c r="AW10" s="6"/>
      <c r="AX10" s="6" t="s">
        <v>100</v>
      </c>
      <c r="AY10" s="32">
        <f>(2318421*100)/(465465+7482)</f>
        <v>490.2073593869926</v>
      </c>
      <c r="AZ10" s="6">
        <f>(2695106+1980198)*100/895159</f>
        <v>522.287548915891</v>
      </c>
    </row>
    <row r="11" spans="1:52" ht="12.75">
      <c r="A11" s="6" t="s">
        <v>101</v>
      </c>
      <c r="B11" s="5">
        <v>2.86</v>
      </c>
      <c r="C11" s="5">
        <v>3.69</v>
      </c>
      <c r="D11" s="5">
        <v>3.68</v>
      </c>
      <c r="E11" s="5">
        <v>4.85</v>
      </c>
      <c r="F11" s="54">
        <v>3.75</v>
      </c>
      <c r="G11" s="72">
        <v>4.82681525888131</v>
      </c>
      <c r="H11" s="32">
        <v>5.6</v>
      </c>
      <c r="I11" s="5"/>
      <c r="J11" s="5"/>
      <c r="K11" s="5"/>
      <c r="T11" s="6"/>
      <c r="AC11" s="6"/>
      <c r="AL11" s="6"/>
      <c r="AU11" s="6"/>
      <c r="AV11" s="6"/>
      <c r="AW11" s="6"/>
      <c r="AX11" s="6" t="s">
        <v>101</v>
      </c>
      <c r="AY11" s="35">
        <f>1358000/(465465+7482)</f>
        <v>2.871357678555948</v>
      </c>
      <c r="AZ11" s="6">
        <f>3122100/895159</f>
        <v>3.487760274990253</v>
      </c>
    </row>
    <row r="12" spans="1:52" ht="12.75">
      <c r="A12" s="3"/>
      <c r="B12" s="4"/>
      <c r="C12" s="4"/>
      <c r="D12" s="4"/>
      <c r="E12" s="4"/>
      <c r="F12" s="48"/>
      <c r="G12" s="3"/>
      <c r="I12" s="4"/>
      <c r="J12" s="4"/>
      <c r="AV12" s="3"/>
      <c r="AW12" s="3"/>
      <c r="AX12" s="3"/>
      <c r="AZ12" s="3"/>
    </row>
    <row r="13" spans="1:52" ht="12.75">
      <c r="A13" s="3" t="s">
        <v>123</v>
      </c>
      <c r="B13" s="4">
        <f>347+1981</f>
        <v>2328</v>
      </c>
      <c r="C13" s="4">
        <v>3639</v>
      </c>
      <c r="D13" s="4">
        <v>4477</v>
      </c>
      <c r="E13" s="4">
        <v>5221</v>
      </c>
      <c r="F13" s="48">
        <v>5852</v>
      </c>
      <c r="G13" s="73">
        <f>135874/20</f>
        <v>6793.7</v>
      </c>
      <c r="H13">
        <v>4708</v>
      </c>
      <c r="I13" s="8"/>
      <c r="J13" s="8"/>
      <c r="AV13" s="7"/>
      <c r="AW13" s="7"/>
      <c r="AX13" s="3" t="s">
        <v>94</v>
      </c>
      <c r="AY13" s="31">
        <f>(11381+81304)/20</f>
        <v>4634.25</v>
      </c>
      <c r="AZ13" s="7">
        <f>(29464+189524)/81</f>
        <v>2703.5555555555557</v>
      </c>
    </row>
    <row r="14" spans="1:52" ht="12.75">
      <c r="A14" s="3" t="s">
        <v>4</v>
      </c>
      <c r="B14" s="4">
        <v>40762</v>
      </c>
      <c r="C14" s="4">
        <v>48500</v>
      </c>
      <c r="D14" s="4">
        <v>59544</v>
      </c>
      <c r="E14" s="4">
        <v>71616</v>
      </c>
      <c r="F14" s="48">
        <v>84972</v>
      </c>
      <c r="G14" s="8">
        <f>2105705/20</f>
        <v>105285.25</v>
      </c>
      <c r="H14">
        <v>51970</v>
      </c>
      <c r="I14" s="8"/>
      <c r="J14" s="8"/>
      <c r="AV14" s="7"/>
      <c r="AW14" s="7"/>
      <c r="AX14" s="3" t="s">
        <v>4</v>
      </c>
      <c r="AY14" s="31">
        <f>1360724/20</f>
        <v>68036.2</v>
      </c>
      <c r="AZ14" s="7">
        <f>2695106/81</f>
        <v>33272.91358024691</v>
      </c>
    </row>
    <row r="15" spans="1:52" ht="12.75">
      <c r="A15" s="3" t="s">
        <v>5</v>
      </c>
      <c r="B15" s="4">
        <v>18988</v>
      </c>
      <c r="C15" s="4">
        <v>17985</v>
      </c>
      <c r="D15" s="4">
        <v>18746</v>
      </c>
      <c r="E15" s="4">
        <v>23400</v>
      </c>
      <c r="F15" s="48">
        <v>29651</v>
      </c>
      <c r="G15" s="8">
        <f>655042/20</f>
        <v>32752.1</v>
      </c>
      <c r="H15">
        <v>18542</v>
      </c>
      <c r="I15" s="8"/>
      <c r="J15" s="8"/>
      <c r="AV15" s="7"/>
      <c r="AW15" s="7"/>
      <c r="AX15" s="3" t="s">
        <v>5</v>
      </c>
      <c r="AY15" s="31">
        <f>452981/20</f>
        <v>22649.05</v>
      </c>
      <c r="AZ15" s="7">
        <f>950041/81</f>
        <v>11728.901234567902</v>
      </c>
    </row>
    <row r="16" spans="1:52" ht="12.75">
      <c r="A16" s="3" t="s">
        <v>6</v>
      </c>
      <c r="B16" s="4">
        <v>21151</v>
      </c>
      <c r="C16" s="4">
        <v>29148</v>
      </c>
      <c r="D16" s="4">
        <v>41290</v>
      </c>
      <c r="E16" s="4">
        <v>49720</v>
      </c>
      <c r="F16" s="48">
        <v>58802</v>
      </c>
      <c r="G16" s="8">
        <f>1520549/20</f>
        <v>76027.45</v>
      </c>
      <c r="H16">
        <v>38389</v>
      </c>
      <c r="I16" s="8"/>
      <c r="J16" s="8"/>
      <c r="AV16" s="7"/>
      <c r="AW16" s="7"/>
      <c r="AX16" s="3" t="s">
        <v>6</v>
      </c>
      <c r="AY16" s="31">
        <f>957697/20</f>
        <v>47884.85</v>
      </c>
      <c r="AZ16" s="7">
        <f>1980198/81</f>
        <v>24446.88888888889</v>
      </c>
    </row>
    <row r="17" spans="1:52" ht="12.75">
      <c r="A17" s="3"/>
      <c r="B17" s="4"/>
      <c r="C17" s="4"/>
      <c r="D17" s="4"/>
      <c r="E17" s="4"/>
      <c r="F17" s="48"/>
      <c r="G17" s="8"/>
      <c r="I17" s="8"/>
      <c r="J17" s="8"/>
      <c r="AV17" s="7"/>
      <c r="AW17" s="7"/>
      <c r="AX17" s="3"/>
      <c r="AY17" s="31"/>
      <c r="AZ17" s="7"/>
    </row>
    <row r="18" spans="1:52" ht="12.75">
      <c r="A18" s="3" t="s">
        <v>7</v>
      </c>
      <c r="B18" s="4">
        <v>3186</v>
      </c>
      <c r="C18" s="4">
        <v>3767</v>
      </c>
      <c r="D18" s="4">
        <v>4884</v>
      </c>
      <c r="E18" s="4">
        <v>6171</v>
      </c>
      <c r="F18" s="48">
        <v>7365</v>
      </c>
      <c r="G18" s="8">
        <f>184232/20</f>
        <v>9211.6</v>
      </c>
      <c r="H18">
        <v>4972</v>
      </c>
      <c r="I18" s="8"/>
      <c r="J18" s="8"/>
      <c r="AV18" s="7"/>
      <c r="AW18" s="7"/>
      <c r="AX18" s="3" t="s">
        <v>7</v>
      </c>
      <c r="AY18" s="31">
        <f>111769/20</f>
        <v>5588.45</v>
      </c>
      <c r="AZ18" s="7">
        <f>237081/81</f>
        <v>2926.925925925926</v>
      </c>
    </row>
    <row r="19" spans="1:52" ht="12.75">
      <c r="A19" s="3" t="s">
        <v>8</v>
      </c>
      <c r="B19" s="4">
        <v>640</v>
      </c>
      <c r="C19" s="4">
        <v>482</v>
      </c>
      <c r="D19" s="4">
        <v>376</v>
      </c>
      <c r="E19" s="4">
        <v>965</v>
      </c>
      <c r="F19" s="48">
        <v>1142</v>
      </c>
      <c r="G19" s="8">
        <f>26108/20</f>
        <v>1305.4</v>
      </c>
      <c r="H19">
        <v>960</v>
      </c>
      <c r="I19" s="8"/>
      <c r="J19" s="8"/>
      <c r="AV19" s="7"/>
      <c r="AW19" s="7"/>
      <c r="AX19" s="3" t="s">
        <v>8</v>
      </c>
      <c r="AY19" s="31">
        <f>13073/20</f>
        <v>653.65</v>
      </c>
      <c r="AZ19" s="7">
        <f>38915/81</f>
        <v>480.4320987654321</v>
      </c>
    </row>
    <row r="20" spans="1:52" ht="12.75">
      <c r="A20" s="3" t="s">
        <v>9</v>
      </c>
      <c r="B20" s="4">
        <v>1822</v>
      </c>
      <c r="C20" s="4">
        <v>2190</v>
      </c>
      <c r="D20" s="4">
        <v>3133</v>
      </c>
      <c r="E20" s="4">
        <v>4499</v>
      </c>
      <c r="F20" s="48">
        <v>5206</v>
      </c>
      <c r="G20" s="8">
        <f>131677/20</f>
        <v>6583.85</v>
      </c>
      <c r="H20">
        <v>3366</v>
      </c>
      <c r="I20" s="8"/>
      <c r="J20" s="8"/>
      <c r="AV20" s="7"/>
      <c r="AW20" s="7"/>
      <c r="AX20" s="3" t="s">
        <v>9</v>
      </c>
      <c r="AY20" s="31">
        <f>69597/20</f>
        <v>3479.85</v>
      </c>
      <c r="AZ20" s="7">
        <f>143821/81</f>
        <v>1775.567901234568</v>
      </c>
    </row>
    <row r="21" spans="1:52" ht="12.75">
      <c r="A21" s="3" t="s">
        <v>10</v>
      </c>
      <c r="B21" s="4">
        <v>1070</v>
      </c>
      <c r="C21" s="4">
        <v>1036</v>
      </c>
      <c r="D21" s="4">
        <v>1027</v>
      </c>
      <c r="E21" s="4">
        <v>1158</v>
      </c>
      <c r="F21" s="48">
        <v>1399</v>
      </c>
      <c r="G21" s="8">
        <f>35103/20</f>
        <v>1755.15</v>
      </c>
      <c r="H21">
        <v>1142</v>
      </c>
      <c r="I21" s="8"/>
      <c r="J21" s="8"/>
      <c r="AV21" s="7"/>
      <c r="AW21" s="7"/>
      <c r="AX21" s="3" t="s">
        <v>10</v>
      </c>
      <c r="AY21" s="31">
        <f>27269/20</f>
        <v>1363.45</v>
      </c>
      <c r="AZ21" s="7">
        <f>66257/81</f>
        <v>817.9876543209876</v>
      </c>
    </row>
    <row r="22" spans="1:52" ht="12.75">
      <c r="A22" s="3"/>
      <c r="B22" s="4"/>
      <c r="C22" s="4"/>
      <c r="D22" s="4"/>
      <c r="E22" s="4"/>
      <c r="F22" s="48"/>
      <c r="G22" s="3"/>
      <c r="H22" s="3"/>
      <c r="I22" s="4"/>
      <c r="J22" s="4"/>
      <c r="AV22" s="3"/>
      <c r="AW22" s="3"/>
      <c r="AX22" s="3"/>
      <c r="AZ22" s="3"/>
    </row>
    <row r="23" spans="1:52" ht="12.75">
      <c r="A23" s="6" t="s">
        <v>97</v>
      </c>
      <c r="B23" s="5">
        <v>4.88</v>
      </c>
      <c r="C23" s="5">
        <v>4.74</v>
      </c>
      <c r="D23" s="5">
        <v>5.57</v>
      </c>
      <c r="E23" s="5">
        <v>6.5</v>
      </c>
      <c r="F23" s="54">
        <v>6.21</v>
      </c>
      <c r="G23" s="5">
        <v>6.18</v>
      </c>
      <c r="H23">
        <v>6.05</v>
      </c>
      <c r="I23" s="5"/>
      <c r="J23" s="5"/>
      <c r="K23" s="5"/>
      <c r="T23" s="6"/>
      <c r="AC23" s="6"/>
      <c r="AL23" s="6"/>
      <c r="AU23" s="6"/>
      <c r="AV23" s="5"/>
      <c r="AW23" s="5"/>
      <c r="AX23" s="6" t="s">
        <v>97</v>
      </c>
      <c r="AY23">
        <v>4.81</v>
      </c>
      <c r="AZ23" s="5">
        <v>4.85</v>
      </c>
    </row>
    <row r="24" spans="1:52" ht="12.75">
      <c r="A24" s="6" t="s">
        <v>98</v>
      </c>
      <c r="B24" s="5">
        <v>4.34</v>
      </c>
      <c r="C24" s="5">
        <v>3.97</v>
      </c>
      <c r="D24" s="5">
        <v>3.65</v>
      </c>
      <c r="E24" s="5">
        <v>3.3</v>
      </c>
      <c r="F24" s="54">
        <v>3.91</v>
      </c>
      <c r="G24" s="5">
        <v>4.01</v>
      </c>
      <c r="H24">
        <v>4.43</v>
      </c>
      <c r="I24" s="5"/>
      <c r="J24" s="5"/>
      <c r="K24" s="5"/>
      <c r="T24" s="6"/>
      <c r="AC24" s="6"/>
      <c r="AL24" s="6"/>
      <c r="AU24" s="6"/>
      <c r="AV24" s="5"/>
      <c r="AW24" s="5"/>
      <c r="AX24" s="6" t="s">
        <v>98</v>
      </c>
      <c r="AY24">
        <v>3.99</v>
      </c>
      <c r="AZ24" s="5">
        <v>4.08</v>
      </c>
    </row>
    <row r="25" spans="1:52" ht="12.75">
      <c r="A25" s="6" t="s">
        <v>44</v>
      </c>
      <c r="B25" s="5">
        <v>23.53</v>
      </c>
      <c r="C25" s="5">
        <v>21.12</v>
      </c>
      <c r="D25" s="5">
        <v>14.92</v>
      </c>
      <c r="E25" s="5">
        <v>12.2</v>
      </c>
      <c r="F25" s="54">
        <v>13.23</v>
      </c>
      <c r="G25" s="5">
        <v>13.14</v>
      </c>
      <c r="H25">
        <v>13.52</v>
      </c>
      <c r="I25" s="5"/>
      <c r="J25" s="5"/>
      <c r="K25" s="5"/>
      <c r="T25" s="6"/>
      <c r="AC25" s="6"/>
      <c r="AL25" s="6"/>
      <c r="AU25" s="6"/>
      <c r="AV25" s="5"/>
      <c r="AW25" s="5"/>
      <c r="AX25" s="6" t="s">
        <v>44</v>
      </c>
      <c r="AY25">
        <v>17.89</v>
      </c>
      <c r="AZ25" s="5">
        <v>17.2</v>
      </c>
    </row>
    <row r="26" spans="1:52" ht="12.75">
      <c r="A26" s="6"/>
      <c r="B26" s="5"/>
      <c r="C26" s="5"/>
      <c r="D26" s="5"/>
      <c r="E26" s="5"/>
      <c r="F26" s="54"/>
      <c r="G26" s="3"/>
      <c r="I26" s="5"/>
      <c r="J26" s="5"/>
      <c r="K26" s="5"/>
      <c r="T26" s="6"/>
      <c r="AC26" s="6"/>
      <c r="AL26" s="6"/>
      <c r="AU26" s="6"/>
      <c r="AV26" s="6"/>
      <c r="AW26" s="6"/>
      <c r="AX26" s="6"/>
      <c r="AZ26" s="6"/>
    </row>
    <row r="27" spans="1:52" ht="12.75">
      <c r="A27" s="6" t="s">
        <v>11</v>
      </c>
      <c r="B27" s="5">
        <v>1.33</v>
      </c>
      <c r="C27" s="5">
        <v>1.42</v>
      </c>
      <c r="D27" s="5">
        <v>1.26</v>
      </c>
      <c r="E27" s="5">
        <v>1.32</v>
      </c>
      <c r="F27" s="54">
        <v>0.9</v>
      </c>
      <c r="G27" s="5">
        <v>1.03</v>
      </c>
      <c r="H27">
        <v>1.13</v>
      </c>
      <c r="I27" s="5"/>
      <c r="J27" s="5"/>
      <c r="K27" s="5"/>
      <c r="T27" s="6"/>
      <c r="AC27" s="6"/>
      <c r="AL27" s="6"/>
      <c r="AU27" s="6"/>
      <c r="AV27" s="5"/>
      <c r="AW27" s="5"/>
      <c r="AX27" s="6" t="s">
        <v>11</v>
      </c>
      <c r="AY27">
        <v>0.94</v>
      </c>
      <c r="AZ27" s="5">
        <v>1.05</v>
      </c>
    </row>
    <row r="28" spans="1:52" ht="12.75">
      <c r="A28" s="6" t="s">
        <v>12</v>
      </c>
      <c r="B28" s="5">
        <v>12.53</v>
      </c>
      <c r="C28" s="5">
        <v>13.37</v>
      </c>
      <c r="D28" s="5">
        <v>12.52</v>
      </c>
      <c r="E28" s="5">
        <v>11.99</v>
      </c>
      <c r="F28" s="54">
        <v>13.11</v>
      </c>
      <c r="G28" s="6">
        <v>13.24</v>
      </c>
      <c r="H28" s="6">
        <v>13.98</v>
      </c>
      <c r="I28" s="5"/>
      <c r="J28" s="5"/>
      <c r="K28" s="5"/>
      <c r="T28" s="6"/>
      <c r="AC28" s="6"/>
      <c r="AL28" s="6"/>
      <c r="AU28" s="6"/>
      <c r="AV28" s="5"/>
      <c r="AW28" s="6"/>
      <c r="AX28" s="6" t="s">
        <v>12</v>
      </c>
      <c r="AY28" s="32">
        <v>12.5</v>
      </c>
      <c r="AZ28" s="6">
        <v>12.3</v>
      </c>
    </row>
    <row r="29" spans="1:52" ht="12.75">
      <c r="A29" s="6" t="s">
        <v>13</v>
      </c>
      <c r="B29" s="5">
        <v>1.28</v>
      </c>
      <c r="C29" s="5">
        <v>0.84</v>
      </c>
      <c r="D29" s="5">
        <v>1.07</v>
      </c>
      <c r="E29" s="5">
        <v>0.8</v>
      </c>
      <c r="F29" s="54">
        <v>0.72</v>
      </c>
      <c r="G29" s="6">
        <v>0.68</v>
      </c>
      <c r="H29" s="5">
        <v>1.05</v>
      </c>
      <c r="I29" s="5"/>
      <c r="J29" s="5"/>
      <c r="K29" s="5"/>
      <c r="T29" s="6"/>
      <c r="AC29" s="6"/>
      <c r="AL29" s="6"/>
      <c r="AU29" s="6"/>
      <c r="AV29" s="5"/>
      <c r="AW29" s="5"/>
      <c r="AX29" s="6" t="s">
        <v>13</v>
      </c>
      <c r="AY29" s="32">
        <v>1</v>
      </c>
      <c r="AZ29" s="5">
        <v>1</v>
      </c>
    </row>
    <row r="30" spans="4:48" s="3" customFormat="1" ht="12.75">
      <c r="D30" s="4"/>
      <c r="E30" s="4"/>
      <c r="F30" s="4"/>
      <c r="I30" s="4"/>
      <c r="J30" s="4"/>
      <c r="K30" s="4"/>
      <c r="AV30" s="4"/>
    </row>
    <row r="31" spans="5:48" ht="12.75">
      <c r="E31" s="23"/>
      <c r="F31" s="23"/>
      <c r="AV31" s="4"/>
    </row>
    <row r="32" spans="1:48" ht="11.25" customHeight="1">
      <c r="A32" s="49" t="s">
        <v>15</v>
      </c>
      <c r="B32" s="50"/>
      <c r="C32" s="50"/>
      <c r="D32" s="50"/>
      <c r="E32" s="50"/>
      <c r="F32" s="50"/>
      <c r="G32" s="50"/>
      <c r="H32" s="55" t="s">
        <v>17</v>
      </c>
      <c r="I32" s="28"/>
      <c r="J32" s="28"/>
      <c r="AV32" s="4"/>
    </row>
    <row r="33" spans="1:48" s="16" customFormat="1" ht="11.25">
      <c r="A33" s="22"/>
      <c r="B33" s="22"/>
      <c r="C33" s="22"/>
      <c r="D33" s="24"/>
      <c r="E33" s="24"/>
      <c r="F33" s="24"/>
      <c r="G33" s="20"/>
      <c r="H33" s="19" t="s">
        <v>14</v>
      </c>
      <c r="I33" s="29"/>
      <c r="J33" s="29"/>
      <c r="K33" s="24"/>
      <c r="T33" s="22"/>
      <c r="AC33" s="22"/>
      <c r="AL33" s="22"/>
      <c r="AU33" s="22"/>
      <c r="AV33" s="24"/>
    </row>
    <row r="34" spans="1:48" ht="12.75">
      <c r="A34" s="51" t="s">
        <v>1</v>
      </c>
      <c r="B34" s="52" t="s">
        <v>0</v>
      </c>
      <c r="C34" s="52" t="s">
        <v>91</v>
      </c>
      <c r="D34" s="52" t="s">
        <v>95</v>
      </c>
      <c r="E34" s="52" t="s">
        <v>106</v>
      </c>
      <c r="F34" s="52" t="s">
        <v>111</v>
      </c>
      <c r="G34" s="51" t="s">
        <v>43</v>
      </c>
      <c r="H34" s="51" t="s">
        <v>88</v>
      </c>
      <c r="I34" s="13"/>
      <c r="J34" s="13"/>
      <c r="AV34" s="3"/>
    </row>
    <row r="35" spans="1:48" ht="12.75">
      <c r="A35" s="51"/>
      <c r="B35" s="51"/>
      <c r="C35" s="51"/>
      <c r="D35" s="51"/>
      <c r="E35" s="51"/>
      <c r="F35" s="51"/>
      <c r="G35" s="52" t="s">
        <v>111</v>
      </c>
      <c r="H35" s="52" t="s">
        <v>111</v>
      </c>
      <c r="I35" s="38"/>
      <c r="J35" s="38"/>
      <c r="AV35" s="3"/>
    </row>
    <row r="36" spans="1:48" ht="12.75">
      <c r="A36" s="3" t="s">
        <v>2</v>
      </c>
      <c r="B36" s="4">
        <v>1162</v>
      </c>
      <c r="C36" s="4">
        <v>1184</v>
      </c>
      <c r="D36" s="4">
        <v>1230</v>
      </c>
      <c r="E36" s="4">
        <v>1364</v>
      </c>
      <c r="F36" s="48">
        <v>1425</v>
      </c>
      <c r="G36" s="7">
        <v>1967.85</v>
      </c>
      <c r="H36">
        <v>825</v>
      </c>
      <c r="I36" s="8"/>
      <c r="J36" s="8"/>
      <c r="AV36" s="3"/>
    </row>
    <row r="37" spans="1:48" ht="12.75">
      <c r="A37" s="3" t="s">
        <v>3</v>
      </c>
      <c r="B37" s="4">
        <v>13108</v>
      </c>
      <c r="C37" s="4">
        <v>14028</v>
      </c>
      <c r="D37" s="4">
        <v>12981</v>
      </c>
      <c r="E37" s="4">
        <v>13387</v>
      </c>
      <c r="F37" s="48">
        <v>14255</v>
      </c>
      <c r="G37" s="31">
        <v>23303.15</v>
      </c>
      <c r="H37">
        <v>12039</v>
      </c>
      <c r="I37" s="8"/>
      <c r="J37" s="8"/>
      <c r="AV37" s="3"/>
    </row>
    <row r="38" spans="1:48" ht="12.75">
      <c r="A38" s="6" t="s">
        <v>100</v>
      </c>
      <c r="B38" s="5">
        <v>346.25</v>
      </c>
      <c r="C38" s="5">
        <v>426.75</v>
      </c>
      <c r="D38" s="5">
        <v>536.06</v>
      </c>
      <c r="E38">
        <v>626.53</v>
      </c>
      <c r="F38" s="50">
        <v>728.29</v>
      </c>
      <c r="G38" s="32">
        <v>778.0612244911096</v>
      </c>
      <c r="H38">
        <v>750.55</v>
      </c>
      <c r="I38" s="5"/>
      <c r="J38" s="5"/>
      <c r="K38" s="5"/>
      <c r="T38" s="6"/>
      <c r="AC38" s="6"/>
      <c r="AL38" s="6"/>
      <c r="AV38" s="3"/>
    </row>
    <row r="39" spans="1:48" ht="12.75">
      <c r="A39" s="6" t="s">
        <v>101</v>
      </c>
      <c r="B39" s="5">
        <v>3.97</v>
      </c>
      <c r="C39" s="5">
        <v>3.69</v>
      </c>
      <c r="D39" s="5">
        <v>4.14</v>
      </c>
      <c r="E39" s="32">
        <v>4.3</v>
      </c>
      <c r="F39" s="50">
        <v>4.58</v>
      </c>
      <c r="G39" s="35">
        <v>4.82681525888131</v>
      </c>
      <c r="H39" s="32">
        <v>5.6</v>
      </c>
      <c r="I39" s="5"/>
      <c r="J39" s="5"/>
      <c r="K39" s="5"/>
      <c r="T39" s="6"/>
      <c r="AC39" s="6"/>
      <c r="AL39" s="6"/>
      <c r="AV39" s="3"/>
    </row>
    <row r="40" spans="1:48" ht="12.75">
      <c r="A40" s="3"/>
      <c r="B40" s="4"/>
      <c r="C40" s="4"/>
      <c r="D40" s="4"/>
      <c r="E40" s="4"/>
      <c r="F40" s="48"/>
      <c r="I40" s="4"/>
      <c r="J40" s="4"/>
      <c r="AV40" s="3"/>
    </row>
    <row r="41" spans="1:48" ht="12.75">
      <c r="A41" s="3" t="s">
        <v>123</v>
      </c>
      <c r="B41" s="4">
        <f>400+1437</f>
        <v>1837</v>
      </c>
      <c r="C41" s="4">
        <v>2894</v>
      </c>
      <c r="D41" s="4">
        <v>3156</v>
      </c>
      <c r="E41" s="31">
        <v>3249.2889</v>
      </c>
      <c r="F41" s="66">
        <v>3646.9934</v>
      </c>
      <c r="G41" s="69">
        <f>135874/20</f>
        <v>6793.7</v>
      </c>
      <c r="H41">
        <v>4708</v>
      </c>
      <c r="I41" s="8"/>
      <c r="J41" s="8"/>
      <c r="AV41" s="3"/>
    </row>
    <row r="42" spans="1:48" ht="12.75">
      <c r="A42" s="3" t="s">
        <v>4</v>
      </c>
      <c r="B42" s="4">
        <v>27551</v>
      </c>
      <c r="C42" s="4">
        <v>33922</v>
      </c>
      <c r="D42" s="4">
        <v>41454</v>
      </c>
      <c r="E42" s="31">
        <v>49436.5476</v>
      </c>
      <c r="F42" s="66">
        <v>59390.0196</v>
      </c>
      <c r="G42" s="8">
        <f>2105705/20</f>
        <v>105285.25</v>
      </c>
      <c r="H42">
        <v>51970</v>
      </c>
      <c r="I42" s="8"/>
      <c r="J42" s="8"/>
      <c r="AV42" s="3"/>
    </row>
    <row r="43" spans="1:48" ht="12.75">
      <c r="A43" s="3" t="s">
        <v>5</v>
      </c>
      <c r="B43" s="4">
        <v>10646</v>
      </c>
      <c r="C43" s="4">
        <v>11444</v>
      </c>
      <c r="D43" s="4">
        <v>14301</v>
      </c>
      <c r="E43" s="31">
        <v>14898.2376</v>
      </c>
      <c r="F43" s="66">
        <v>16911.112</v>
      </c>
      <c r="G43" s="8">
        <f>655042/20</f>
        <v>32752.1</v>
      </c>
      <c r="H43">
        <v>18542</v>
      </c>
      <c r="I43" s="8"/>
      <c r="J43" s="8"/>
      <c r="AV43" s="3"/>
    </row>
    <row r="44" spans="1:48" ht="12.75">
      <c r="A44" s="3" t="s">
        <v>6</v>
      </c>
      <c r="B44" s="4">
        <v>17517</v>
      </c>
      <c r="C44" s="4">
        <v>22100</v>
      </c>
      <c r="D44" s="4">
        <v>27889</v>
      </c>
      <c r="E44" s="31">
        <v>34238.3852</v>
      </c>
      <c r="F44" s="66">
        <v>44139.2597</v>
      </c>
      <c r="G44" s="8">
        <f>1520549/20</f>
        <v>76027.45</v>
      </c>
      <c r="H44">
        <v>38389</v>
      </c>
      <c r="I44" s="8"/>
      <c r="J44" s="8"/>
      <c r="AV44" s="3"/>
    </row>
    <row r="45" spans="1:10" ht="12.75">
      <c r="A45" s="3"/>
      <c r="B45" s="4"/>
      <c r="C45" s="4"/>
      <c r="D45" s="4"/>
      <c r="E45" s="4"/>
      <c r="F45" s="48"/>
      <c r="G45" s="8"/>
      <c r="I45" s="8"/>
      <c r="J45" s="8"/>
    </row>
    <row r="46" spans="1:10" ht="12.75">
      <c r="A46" s="3" t="s">
        <v>7</v>
      </c>
      <c r="B46" s="4">
        <v>2282</v>
      </c>
      <c r="C46" s="4">
        <v>2675</v>
      </c>
      <c r="D46" s="4">
        <v>3315</v>
      </c>
      <c r="E46" s="31">
        <v>4289.8681</v>
      </c>
      <c r="F46" s="66">
        <v>5374.6168</v>
      </c>
      <c r="G46" s="8">
        <f>184232/20</f>
        <v>9211.6</v>
      </c>
      <c r="H46">
        <v>4972</v>
      </c>
      <c r="I46" s="8"/>
      <c r="J46" s="8"/>
    </row>
    <row r="47" spans="1:10" ht="12.75">
      <c r="A47" s="3" t="s">
        <v>8</v>
      </c>
      <c r="B47" s="4">
        <v>753</v>
      </c>
      <c r="C47" s="4">
        <v>392</v>
      </c>
      <c r="D47" s="4">
        <v>447</v>
      </c>
      <c r="E47" s="31">
        <v>581.3474</v>
      </c>
      <c r="F47" s="66">
        <v>765.3824</v>
      </c>
      <c r="G47" s="8">
        <f>26108/20</f>
        <v>1305.4</v>
      </c>
      <c r="H47">
        <v>960</v>
      </c>
      <c r="I47" s="8"/>
      <c r="J47" s="8"/>
    </row>
    <row r="48" spans="1:10" ht="12.75">
      <c r="A48" s="3" t="s">
        <v>9</v>
      </c>
      <c r="B48" s="4">
        <v>1213</v>
      </c>
      <c r="C48" s="4">
        <v>1506</v>
      </c>
      <c r="D48" s="4">
        <v>1898</v>
      </c>
      <c r="E48" s="31">
        <v>2869.9959</v>
      </c>
      <c r="F48" s="66">
        <v>3747.712</v>
      </c>
      <c r="G48" s="8">
        <f>131677/20</f>
        <v>6583.85</v>
      </c>
      <c r="H48">
        <v>3366</v>
      </c>
      <c r="I48" s="8"/>
      <c r="J48" s="8"/>
    </row>
    <row r="49" spans="1:10" ht="12.75">
      <c r="A49" s="3" t="s">
        <v>10</v>
      </c>
      <c r="B49" s="4">
        <v>829</v>
      </c>
      <c r="C49" s="4">
        <v>858</v>
      </c>
      <c r="D49" s="4">
        <v>933</v>
      </c>
      <c r="E49" s="31">
        <v>944.2747</v>
      </c>
      <c r="F49" s="66">
        <v>1104.2578</v>
      </c>
      <c r="G49" s="8">
        <f>35103/20</f>
        <v>1755.15</v>
      </c>
      <c r="H49">
        <v>1142</v>
      </c>
      <c r="I49" s="8"/>
      <c r="J49" s="8"/>
    </row>
    <row r="50" spans="1:10" ht="12.75">
      <c r="A50" s="3"/>
      <c r="B50" s="4"/>
      <c r="C50" s="4"/>
      <c r="D50" s="4"/>
      <c r="E50" s="4"/>
      <c r="F50" s="48"/>
      <c r="H50" s="3"/>
      <c r="I50" s="4"/>
      <c r="J50" s="4"/>
    </row>
    <row r="51" spans="1:38" ht="12.75">
      <c r="A51" s="6" t="s">
        <v>97</v>
      </c>
      <c r="B51" s="5">
        <v>4.45</v>
      </c>
      <c r="C51" s="5">
        <v>4.57</v>
      </c>
      <c r="D51" s="5">
        <v>4.82</v>
      </c>
      <c r="E51" s="5">
        <v>6.12</v>
      </c>
      <c r="F51" s="54">
        <v>6.52</v>
      </c>
      <c r="G51" s="5">
        <v>6.18</v>
      </c>
      <c r="H51">
        <v>6.05</v>
      </c>
      <c r="I51" s="5"/>
      <c r="J51" s="5"/>
      <c r="K51" s="5"/>
      <c r="T51" s="6"/>
      <c r="AC51" s="6"/>
      <c r="AL51" s="6"/>
    </row>
    <row r="52" spans="1:38" ht="12.75">
      <c r="A52" s="6" t="s">
        <v>98</v>
      </c>
      <c r="B52" s="5">
        <v>4.55</v>
      </c>
      <c r="C52" s="5">
        <v>4.33</v>
      </c>
      <c r="D52" s="5">
        <v>4.4</v>
      </c>
      <c r="E52" s="5">
        <v>4.11</v>
      </c>
      <c r="F52" s="54">
        <v>4.24</v>
      </c>
      <c r="G52" s="5">
        <v>4.01</v>
      </c>
      <c r="H52">
        <v>4.43</v>
      </c>
      <c r="I52" s="5"/>
      <c r="J52" s="5"/>
      <c r="K52" s="5"/>
      <c r="T52" s="6"/>
      <c r="AC52" s="6"/>
      <c r="AL52" s="6"/>
    </row>
    <row r="53" spans="1:38" ht="12.75">
      <c r="A53" s="6" t="s">
        <v>44</v>
      </c>
      <c r="B53" s="5">
        <v>26.42</v>
      </c>
      <c r="C53" s="5">
        <v>20.85</v>
      </c>
      <c r="D53" s="5">
        <v>19.39</v>
      </c>
      <c r="E53" s="5">
        <v>13.35</v>
      </c>
      <c r="F53" s="54">
        <v>12.86</v>
      </c>
      <c r="G53" s="5">
        <v>13.14</v>
      </c>
      <c r="H53">
        <v>13.52</v>
      </c>
      <c r="I53" s="5"/>
      <c r="J53" s="5"/>
      <c r="K53" s="5"/>
      <c r="T53" s="6"/>
      <c r="AC53" s="6"/>
      <c r="AL53" s="6"/>
    </row>
    <row r="54" spans="1:38" ht="12.75">
      <c r="A54" s="6"/>
      <c r="B54" s="5"/>
      <c r="C54" s="5"/>
      <c r="D54" s="5"/>
      <c r="E54" s="5"/>
      <c r="F54" s="54"/>
      <c r="I54" s="5"/>
      <c r="J54" s="5"/>
      <c r="K54" s="5"/>
      <c r="T54" s="6"/>
      <c r="AC54" s="6"/>
      <c r="AL54" s="6"/>
    </row>
    <row r="55" spans="1:38" ht="12.75">
      <c r="A55" s="6" t="s">
        <v>11</v>
      </c>
      <c r="B55" s="5">
        <v>1.59</v>
      </c>
      <c r="C55" s="5">
        <v>1.38</v>
      </c>
      <c r="D55" s="5">
        <v>1.31</v>
      </c>
      <c r="E55">
        <v>1.16</v>
      </c>
      <c r="F55" s="50">
        <v>1.09</v>
      </c>
      <c r="G55" s="5">
        <v>1.03</v>
      </c>
      <c r="H55">
        <v>1.13</v>
      </c>
      <c r="I55" s="5"/>
      <c r="J55" s="5"/>
      <c r="K55" s="5"/>
      <c r="T55" s="6"/>
      <c r="AC55" s="6"/>
      <c r="AL55" s="6"/>
    </row>
    <row r="56" spans="1:38" ht="12.75">
      <c r="A56" s="6" t="s">
        <v>12</v>
      </c>
      <c r="B56" s="5">
        <v>12.11</v>
      </c>
      <c r="C56" s="5">
        <v>14</v>
      </c>
      <c r="D56" s="5">
        <v>11.33</v>
      </c>
      <c r="E56">
        <v>11.61</v>
      </c>
      <c r="F56" s="50">
        <v>13.22</v>
      </c>
      <c r="G56" s="32">
        <v>13.24</v>
      </c>
      <c r="H56" s="6">
        <v>13.98</v>
      </c>
      <c r="I56" s="5"/>
      <c r="J56" s="5"/>
      <c r="K56" s="5"/>
      <c r="T56" s="6"/>
      <c r="AC56" s="6"/>
      <c r="AL56" s="6"/>
    </row>
    <row r="57" spans="1:38" ht="12.75">
      <c r="A57" s="6" t="s">
        <v>13</v>
      </c>
      <c r="B57" s="5">
        <v>0.28</v>
      </c>
      <c r="C57" s="5">
        <v>0.24</v>
      </c>
      <c r="D57" s="5">
        <v>0.17</v>
      </c>
      <c r="E57">
        <v>0.15</v>
      </c>
      <c r="F57" s="50">
        <v>0.18</v>
      </c>
      <c r="G57" s="32">
        <v>0.68</v>
      </c>
      <c r="H57" s="5">
        <v>1.05</v>
      </c>
      <c r="I57" s="5"/>
      <c r="J57" s="5"/>
      <c r="K57" s="5"/>
      <c r="T57" s="6"/>
      <c r="AC57" s="6"/>
      <c r="AL57" s="6"/>
    </row>
    <row r="58" spans="5:46" ht="12.75">
      <c r="E58" s="23"/>
      <c r="F58" s="23"/>
      <c r="L58" s="3"/>
      <c r="M58" s="3"/>
      <c r="N58" s="3"/>
      <c r="O58" s="3"/>
      <c r="P58" s="3"/>
      <c r="Q58" s="3"/>
      <c r="R58" s="3"/>
      <c r="S58" s="3"/>
      <c r="U58" s="3"/>
      <c r="V58" s="3"/>
      <c r="W58" s="3"/>
      <c r="X58" s="3"/>
      <c r="Y58" s="3"/>
      <c r="Z58" s="3"/>
      <c r="AA58" s="3"/>
      <c r="AB58" s="3"/>
      <c r="AD58" s="3"/>
      <c r="AE58" s="3"/>
      <c r="AF58" s="3"/>
      <c r="AG58" s="3"/>
      <c r="AH58" s="3"/>
      <c r="AI58" s="3"/>
      <c r="AJ58" s="3"/>
      <c r="AK58" s="3"/>
      <c r="AM58" s="3"/>
      <c r="AN58" s="3"/>
      <c r="AO58" s="3"/>
      <c r="AP58" s="3"/>
      <c r="AQ58" s="3"/>
      <c r="AR58" s="3"/>
      <c r="AS58" s="3"/>
      <c r="AT58" s="3"/>
    </row>
    <row r="59" spans="5:6" ht="12.75">
      <c r="E59" s="23"/>
      <c r="F59" s="23"/>
    </row>
    <row r="60" spans="1:10" ht="12.75">
      <c r="A60" s="49" t="s">
        <v>15</v>
      </c>
      <c r="B60" s="50"/>
      <c r="C60" s="50"/>
      <c r="D60" s="50"/>
      <c r="E60" s="50"/>
      <c r="F60" s="50"/>
      <c r="G60" s="50"/>
      <c r="H60" s="55" t="s">
        <v>18</v>
      </c>
      <c r="I60" s="28"/>
      <c r="J60" s="28"/>
    </row>
    <row r="61" spans="1:47" s="44" customFormat="1" ht="11.25">
      <c r="A61" s="24"/>
      <c r="B61" s="24"/>
      <c r="C61" s="24"/>
      <c r="D61" s="24"/>
      <c r="E61" s="24"/>
      <c r="F61" s="24"/>
      <c r="G61" s="43"/>
      <c r="H61" s="29" t="s">
        <v>14</v>
      </c>
      <c r="I61" s="29"/>
      <c r="J61" s="29"/>
      <c r="K61" s="24"/>
      <c r="T61" s="24"/>
      <c r="AC61" s="24"/>
      <c r="AU61" s="24"/>
    </row>
    <row r="62" spans="1:10" ht="12.75">
      <c r="A62" s="51" t="s">
        <v>1</v>
      </c>
      <c r="B62" s="52" t="s">
        <v>0</v>
      </c>
      <c r="C62" s="52" t="s">
        <v>91</v>
      </c>
      <c r="D62" s="52" t="s">
        <v>95</v>
      </c>
      <c r="E62" s="52" t="s">
        <v>106</v>
      </c>
      <c r="F62" s="52" t="s">
        <v>111</v>
      </c>
      <c r="G62" s="51" t="s">
        <v>43</v>
      </c>
      <c r="H62" s="51" t="s">
        <v>88</v>
      </c>
      <c r="I62" s="13"/>
      <c r="J62" s="13"/>
    </row>
    <row r="63" spans="1:10" ht="12.75">
      <c r="A63" s="51"/>
      <c r="B63" s="51"/>
      <c r="C63" s="51"/>
      <c r="D63" s="51"/>
      <c r="E63" s="51"/>
      <c r="F63" s="51"/>
      <c r="G63" s="52" t="s">
        <v>111</v>
      </c>
      <c r="H63" s="52" t="s">
        <v>111</v>
      </c>
      <c r="I63" s="38"/>
      <c r="J63" s="38"/>
    </row>
    <row r="64" spans="1:10" ht="12.75">
      <c r="A64" s="3" t="s">
        <v>2</v>
      </c>
      <c r="B64" s="4">
        <v>2775</v>
      </c>
      <c r="C64" s="4">
        <v>2777</v>
      </c>
      <c r="D64" s="4">
        <v>2812</v>
      </c>
      <c r="E64" s="4">
        <v>2845</v>
      </c>
      <c r="F64" s="48">
        <v>2916</v>
      </c>
      <c r="G64" s="7">
        <v>1967.85</v>
      </c>
      <c r="H64">
        <v>825</v>
      </c>
      <c r="I64" s="8"/>
      <c r="J64" s="8"/>
    </row>
    <row r="65" spans="1:10" ht="12.75">
      <c r="A65" s="3" t="s">
        <v>3</v>
      </c>
      <c r="B65" s="4">
        <v>39529</v>
      </c>
      <c r="C65" s="4">
        <v>38774</v>
      </c>
      <c r="D65" s="4">
        <v>38604</v>
      </c>
      <c r="E65" s="4">
        <v>37260</v>
      </c>
      <c r="F65" s="48">
        <v>36838</v>
      </c>
      <c r="G65" s="31">
        <v>23303.15</v>
      </c>
      <c r="H65">
        <v>12039</v>
      </c>
      <c r="I65" s="8"/>
      <c r="J65" s="8"/>
    </row>
    <row r="66" spans="1:29" ht="12.75">
      <c r="A66" s="6" t="s">
        <v>100</v>
      </c>
      <c r="B66" s="5">
        <v>316</v>
      </c>
      <c r="C66" s="5">
        <v>396</v>
      </c>
      <c r="D66" s="5">
        <v>555</v>
      </c>
      <c r="E66" s="32">
        <v>710</v>
      </c>
      <c r="F66" s="67">
        <v>914</v>
      </c>
      <c r="G66" s="32">
        <v>778.0612244911096</v>
      </c>
      <c r="H66">
        <v>750.55</v>
      </c>
      <c r="I66" s="5"/>
      <c r="J66" s="5"/>
      <c r="K66" s="5"/>
      <c r="T66" s="6"/>
      <c r="AC66" s="6"/>
    </row>
    <row r="67" spans="1:29" ht="12.75">
      <c r="A67" s="6" t="s">
        <v>101</v>
      </c>
      <c r="B67" s="5">
        <v>1.71</v>
      </c>
      <c r="C67" s="5">
        <v>2.13</v>
      </c>
      <c r="D67" s="5">
        <v>2.73</v>
      </c>
      <c r="E67">
        <v>3.94</v>
      </c>
      <c r="F67" s="50">
        <v>6.05</v>
      </c>
      <c r="G67" s="35">
        <v>4.82681525888131</v>
      </c>
      <c r="H67" s="32">
        <v>5.6</v>
      </c>
      <c r="I67" s="5"/>
      <c r="J67" s="5"/>
      <c r="K67" s="5"/>
      <c r="T67" s="6"/>
      <c r="AC67" s="6"/>
    </row>
    <row r="68" spans="1:10" ht="12.75">
      <c r="A68" s="3"/>
      <c r="B68" s="4"/>
      <c r="C68" s="4"/>
      <c r="D68" s="4"/>
      <c r="E68" s="4"/>
      <c r="F68" s="48"/>
      <c r="I68" s="4"/>
      <c r="J68" s="4"/>
    </row>
    <row r="69" spans="1:10" ht="12.75">
      <c r="A69" s="3" t="s">
        <v>123</v>
      </c>
      <c r="B69" s="4">
        <f>295+5333</f>
        <v>5628</v>
      </c>
      <c r="C69" s="4">
        <v>7844</v>
      </c>
      <c r="D69" s="4">
        <v>8650</v>
      </c>
      <c r="E69" s="31">
        <v>11043.926800000001</v>
      </c>
      <c r="F69" s="66">
        <v>12835.5412</v>
      </c>
      <c r="G69" s="69">
        <f>135874/20</f>
        <v>6793.7</v>
      </c>
      <c r="H69">
        <v>4708</v>
      </c>
      <c r="I69" s="8"/>
      <c r="J69" s="8"/>
    </row>
    <row r="70" spans="1:10" ht="12.75">
      <c r="A70" s="3" t="s">
        <v>4</v>
      </c>
      <c r="B70" s="4">
        <v>81333</v>
      </c>
      <c r="C70" s="4">
        <v>93662</v>
      </c>
      <c r="D70" s="4">
        <v>124916</v>
      </c>
      <c r="E70" s="31">
        <v>152034.1272</v>
      </c>
      <c r="F70" s="66">
        <v>192396.9517</v>
      </c>
      <c r="G70" s="8">
        <f>2105705/20</f>
        <v>105285.25</v>
      </c>
      <c r="H70">
        <v>51970</v>
      </c>
      <c r="I70" s="8"/>
      <c r="J70" s="8"/>
    </row>
    <row r="71" spans="1:10" ht="12.75">
      <c r="A71" s="3" t="s">
        <v>5</v>
      </c>
      <c r="B71" s="4">
        <v>37074</v>
      </c>
      <c r="C71" s="4">
        <v>35114</v>
      </c>
      <c r="D71" s="4">
        <v>34944</v>
      </c>
      <c r="E71" s="31">
        <v>43870.0678</v>
      </c>
      <c r="F71" s="66">
        <v>52445.8758</v>
      </c>
      <c r="G71" s="8">
        <f>655042/20</f>
        <v>32752.1</v>
      </c>
      <c r="H71">
        <v>18542</v>
      </c>
      <c r="I71" s="8"/>
      <c r="J71" s="8"/>
    </row>
    <row r="72" spans="1:10" ht="12.75">
      <c r="A72" s="3" t="s">
        <v>6</v>
      </c>
      <c r="B72" s="4">
        <v>43400</v>
      </c>
      <c r="C72" s="4">
        <v>59912</v>
      </c>
      <c r="D72" s="4">
        <v>83621</v>
      </c>
      <c r="E72" s="31">
        <v>106701.3241</v>
      </c>
      <c r="F72" s="66">
        <v>143985.8961</v>
      </c>
      <c r="G72" s="8">
        <f>1520549/20</f>
        <v>76027.45</v>
      </c>
      <c r="H72">
        <v>38389</v>
      </c>
      <c r="I72" s="8"/>
      <c r="J72" s="8"/>
    </row>
    <row r="73" spans="1:10" ht="12.75">
      <c r="A73" s="3"/>
      <c r="B73" s="4"/>
      <c r="C73" s="4"/>
      <c r="D73" s="4"/>
      <c r="E73" s="4"/>
      <c r="F73" s="48"/>
      <c r="G73" s="8"/>
      <c r="I73" s="8"/>
      <c r="J73" s="8"/>
    </row>
    <row r="74" spans="1:10" ht="12.75">
      <c r="A74" s="3" t="s">
        <v>7</v>
      </c>
      <c r="B74" s="4">
        <v>6431</v>
      </c>
      <c r="C74" s="4">
        <v>7050</v>
      </c>
      <c r="D74" s="4">
        <v>9004</v>
      </c>
      <c r="E74" s="31">
        <v>11813.4767</v>
      </c>
      <c r="F74" s="66">
        <v>15091.5774</v>
      </c>
      <c r="G74" s="8">
        <f>184232/20</f>
        <v>9211.6</v>
      </c>
      <c r="H74">
        <v>4972</v>
      </c>
      <c r="I74" s="8"/>
      <c r="J74" s="8"/>
    </row>
    <row r="75" spans="1:10" ht="12.75">
      <c r="A75" s="3" t="s">
        <v>8</v>
      </c>
      <c r="B75" s="4">
        <v>1313</v>
      </c>
      <c r="C75" s="4">
        <v>1127</v>
      </c>
      <c r="D75" s="4">
        <v>1382</v>
      </c>
      <c r="E75" s="31">
        <v>2051.0361</v>
      </c>
      <c r="F75" s="66">
        <v>2757.658</v>
      </c>
      <c r="G75" s="8">
        <f>26108/20</f>
        <v>1305.4</v>
      </c>
      <c r="H75">
        <v>960</v>
      </c>
      <c r="I75" s="8"/>
      <c r="J75" s="8"/>
    </row>
    <row r="76" spans="1:10" ht="12.75">
      <c r="A76" s="3" t="s">
        <v>9</v>
      </c>
      <c r="B76" s="4">
        <v>3452</v>
      </c>
      <c r="C76" s="4">
        <v>3875</v>
      </c>
      <c r="D76" s="4">
        <v>5427</v>
      </c>
      <c r="E76" s="31">
        <v>7901.6706</v>
      </c>
      <c r="F76" s="66">
        <v>9968.1676</v>
      </c>
      <c r="G76" s="8">
        <f>131677/20</f>
        <v>6583.85</v>
      </c>
      <c r="H76">
        <v>3366</v>
      </c>
      <c r="I76" s="8"/>
      <c r="J76" s="8"/>
    </row>
    <row r="77" spans="1:10" ht="12.75">
      <c r="A77" s="3" t="s">
        <v>10</v>
      </c>
      <c r="B77" s="4">
        <v>1980</v>
      </c>
      <c r="C77" s="4">
        <v>2385</v>
      </c>
      <c r="D77" s="4">
        <v>2544</v>
      </c>
      <c r="E77" s="31">
        <v>3034.2921</v>
      </c>
      <c r="F77" s="66">
        <v>3576.0617</v>
      </c>
      <c r="G77" s="8">
        <f>35103/20</f>
        <v>1755.15</v>
      </c>
      <c r="H77">
        <v>1142</v>
      </c>
      <c r="I77" s="8"/>
      <c r="J77" s="8"/>
    </row>
    <row r="78" spans="1:10" ht="12.75">
      <c r="A78" s="3"/>
      <c r="B78" s="4"/>
      <c r="C78" s="4"/>
      <c r="D78" s="4"/>
      <c r="E78" s="4"/>
      <c r="F78" s="48"/>
      <c r="H78" s="3"/>
      <c r="I78" s="4"/>
      <c r="J78" s="4"/>
    </row>
    <row r="79" spans="1:29" ht="12.75">
      <c r="A79" s="6" t="s">
        <v>97</v>
      </c>
      <c r="B79" s="5">
        <v>4.18</v>
      </c>
      <c r="C79" s="5">
        <v>4.03</v>
      </c>
      <c r="D79" s="5">
        <v>4.58</v>
      </c>
      <c r="E79" s="5">
        <v>5.33</v>
      </c>
      <c r="F79" s="54">
        <v>5.36</v>
      </c>
      <c r="G79" s="5">
        <v>6.18</v>
      </c>
      <c r="H79">
        <v>6.05</v>
      </c>
      <c r="I79" s="5"/>
      <c r="J79" s="5"/>
      <c r="K79" s="5"/>
      <c r="T79" s="6"/>
      <c r="AC79" s="6"/>
    </row>
    <row r="80" spans="1:29" ht="12.75">
      <c r="A80" s="6" t="s">
        <v>98</v>
      </c>
      <c r="B80" s="5">
        <v>3.17</v>
      </c>
      <c r="C80" s="5">
        <v>3.28</v>
      </c>
      <c r="D80" s="5">
        <v>3.69</v>
      </c>
      <c r="E80" s="5">
        <v>3.51</v>
      </c>
      <c r="F80" s="54">
        <v>3.58</v>
      </c>
      <c r="G80" s="5">
        <v>4.01</v>
      </c>
      <c r="H80">
        <v>4.43</v>
      </c>
      <c r="I80" s="5"/>
      <c r="J80" s="5"/>
      <c r="K80" s="5"/>
      <c r="T80" s="6"/>
      <c r="AC80" s="6"/>
    </row>
    <row r="81" spans="1:29" ht="12.75">
      <c r="A81" s="6" t="s">
        <v>44</v>
      </c>
      <c r="B81" s="5">
        <v>25.41</v>
      </c>
      <c r="C81" s="5">
        <v>24.34</v>
      </c>
      <c r="D81" s="5">
        <v>20.63</v>
      </c>
      <c r="E81" s="5">
        <v>17.41</v>
      </c>
      <c r="F81" s="54">
        <v>17.34</v>
      </c>
      <c r="G81" s="5">
        <v>13.14</v>
      </c>
      <c r="H81">
        <v>13.52</v>
      </c>
      <c r="I81" s="5"/>
      <c r="J81" s="5"/>
      <c r="K81" s="5"/>
      <c r="T81" s="6"/>
      <c r="AC81" s="6"/>
    </row>
    <row r="82" spans="1:29" ht="12.75">
      <c r="A82" s="6"/>
      <c r="B82" s="5"/>
      <c r="C82" s="5"/>
      <c r="D82" s="5"/>
      <c r="E82" s="5"/>
      <c r="F82" s="54"/>
      <c r="I82" s="5"/>
      <c r="J82" s="5"/>
      <c r="K82" s="5"/>
      <c r="T82" s="6"/>
      <c r="AC82" s="6"/>
    </row>
    <row r="83" spans="1:29" ht="12.75">
      <c r="A83" s="6" t="s">
        <v>11</v>
      </c>
      <c r="B83" s="5">
        <v>0.75</v>
      </c>
      <c r="C83" s="5">
        <v>0.79</v>
      </c>
      <c r="D83" s="5">
        <v>0.8</v>
      </c>
      <c r="E83">
        <v>0.89</v>
      </c>
      <c r="F83" s="50">
        <v>1.09</v>
      </c>
      <c r="G83" s="5">
        <v>1.03</v>
      </c>
      <c r="H83">
        <v>1.13</v>
      </c>
      <c r="I83" s="5"/>
      <c r="J83" s="5"/>
      <c r="K83" s="5"/>
      <c r="T83" s="6"/>
      <c r="AC83" s="6"/>
    </row>
    <row r="84" spans="1:29" ht="12.75">
      <c r="A84" s="6" t="s">
        <v>12</v>
      </c>
      <c r="B84" s="5">
        <v>12.61</v>
      </c>
      <c r="C84" s="5">
        <v>13.65</v>
      </c>
      <c r="D84" s="5">
        <v>11.8</v>
      </c>
      <c r="E84">
        <v>12.93</v>
      </c>
      <c r="F84" s="50">
        <v>14.05</v>
      </c>
      <c r="G84" s="32">
        <v>13.24</v>
      </c>
      <c r="H84" s="6">
        <v>13.98</v>
      </c>
      <c r="I84" s="5"/>
      <c r="J84" s="5"/>
      <c r="K84" s="5"/>
      <c r="T84" s="6"/>
      <c r="AC84" s="6"/>
    </row>
    <row r="85" spans="1:29" ht="12.75">
      <c r="A85" s="6" t="s">
        <v>13</v>
      </c>
      <c r="B85" s="5">
        <v>1.45</v>
      </c>
      <c r="C85" s="5">
        <v>0.87</v>
      </c>
      <c r="D85" s="5">
        <v>0.6</v>
      </c>
      <c r="E85">
        <v>0.47</v>
      </c>
      <c r="F85" s="50">
        <v>0.31</v>
      </c>
      <c r="G85" s="32">
        <v>0.68</v>
      </c>
      <c r="H85" s="5">
        <v>1.05</v>
      </c>
      <c r="I85" s="5"/>
      <c r="J85" s="5"/>
      <c r="K85" s="5"/>
      <c r="T85" s="6"/>
      <c r="AC85" s="6"/>
    </row>
    <row r="86" spans="5:46" ht="12.75">
      <c r="E86" s="23"/>
      <c r="F86" s="23"/>
      <c r="L86" s="3"/>
      <c r="M86" s="3"/>
      <c r="N86" s="3"/>
      <c r="O86" s="3"/>
      <c r="P86" s="3"/>
      <c r="Q86" s="3"/>
      <c r="R86" s="3"/>
      <c r="S86" s="3"/>
      <c r="U86" s="3"/>
      <c r="V86" s="3"/>
      <c r="W86" s="3"/>
      <c r="X86" s="3"/>
      <c r="Y86" s="3"/>
      <c r="Z86" s="3"/>
      <c r="AA86" s="3"/>
      <c r="AB86" s="3"/>
      <c r="AD86" s="3"/>
      <c r="AE86" s="3"/>
      <c r="AF86" s="3"/>
      <c r="AG86" s="3"/>
      <c r="AH86" s="3"/>
      <c r="AI86" s="3"/>
      <c r="AJ86" s="3"/>
      <c r="AK86" s="3"/>
      <c r="AM86" s="3"/>
      <c r="AN86" s="3"/>
      <c r="AO86" s="3"/>
      <c r="AP86" s="3"/>
      <c r="AQ86" s="3"/>
      <c r="AR86" s="3"/>
      <c r="AS86" s="3"/>
      <c r="AT86" s="3"/>
    </row>
    <row r="87" spans="5:6" ht="12.75">
      <c r="E87" s="23"/>
      <c r="F87" s="23"/>
    </row>
    <row r="88" spans="1:10" ht="12.75">
      <c r="A88" s="49" t="s">
        <v>15</v>
      </c>
      <c r="B88" s="50"/>
      <c r="C88" s="50"/>
      <c r="D88" s="50"/>
      <c r="E88" s="50"/>
      <c r="F88" s="50"/>
      <c r="G88" s="50"/>
      <c r="H88" s="55" t="s">
        <v>19</v>
      </c>
      <c r="I88" s="28"/>
      <c r="J88" s="28"/>
    </row>
    <row r="89" spans="1:47" s="44" customFormat="1" ht="11.25">
      <c r="A89" s="24"/>
      <c r="B89" s="24"/>
      <c r="C89" s="24"/>
      <c r="D89" s="24"/>
      <c r="E89" s="24"/>
      <c r="F89" s="24"/>
      <c r="G89" s="24"/>
      <c r="H89" s="29" t="s">
        <v>14</v>
      </c>
      <c r="I89" s="29"/>
      <c r="J89" s="29"/>
      <c r="K89" s="24"/>
      <c r="AU89" s="24"/>
    </row>
    <row r="90" spans="1:10" ht="12.75">
      <c r="A90" s="51" t="s">
        <v>1</v>
      </c>
      <c r="B90" s="52" t="s">
        <v>0</v>
      </c>
      <c r="C90" s="52" t="s">
        <v>91</v>
      </c>
      <c r="D90" s="52" t="s">
        <v>95</v>
      </c>
      <c r="E90" s="52" t="s">
        <v>106</v>
      </c>
      <c r="F90" s="52" t="s">
        <v>111</v>
      </c>
      <c r="G90" s="51" t="s">
        <v>43</v>
      </c>
      <c r="H90" s="51" t="s">
        <v>88</v>
      </c>
      <c r="I90" s="13"/>
      <c r="J90" s="13"/>
    </row>
    <row r="91" spans="1:10" ht="12.75">
      <c r="A91" s="51"/>
      <c r="B91" s="51"/>
      <c r="C91" s="51"/>
      <c r="D91" s="51"/>
      <c r="E91" s="51"/>
      <c r="F91" s="51"/>
      <c r="G91" s="52" t="s">
        <v>111</v>
      </c>
      <c r="H91" s="52" t="s">
        <v>111</v>
      </c>
      <c r="I91" s="38"/>
      <c r="J91" s="38"/>
    </row>
    <row r="92" spans="1:10" ht="12.75">
      <c r="A92" s="3" t="s">
        <v>2</v>
      </c>
      <c r="B92" s="4">
        <v>2670</v>
      </c>
      <c r="C92" s="4">
        <v>2687</v>
      </c>
      <c r="D92" s="4">
        <v>2760</v>
      </c>
      <c r="E92" s="4">
        <v>2846</v>
      </c>
      <c r="F92" s="48">
        <v>2934</v>
      </c>
      <c r="G92" s="7">
        <v>1967.85</v>
      </c>
      <c r="H92">
        <v>825</v>
      </c>
      <c r="I92" s="8"/>
      <c r="J92" s="8"/>
    </row>
    <row r="93" spans="1:10" ht="12.75">
      <c r="A93" s="3" t="s">
        <v>3</v>
      </c>
      <c r="B93" s="4">
        <v>42220</v>
      </c>
      <c r="C93" s="4">
        <v>42206</v>
      </c>
      <c r="D93" s="4">
        <v>41511</v>
      </c>
      <c r="E93" s="4">
        <v>40557</v>
      </c>
      <c r="F93" s="48">
        <v>40155</v>
      </c>
      <c r="G93" s="31">
        <v>23303.15</v>
      </c>
      <c r="H93">
        <v>12039</v>
      </c>
      <c r="I93" s="8"/>
      <c r="J93" s="8"/>
    </row>
    <row r="94" spans="1:48" ht="12.75">
      <c r="A94" s="6" t="s">
        <v>100</v>
      </c>
      <c r="B94" s="5">
        <v>320</v>
      </c>
      <c r="C94" s="5">
        <v>381</v>
      </c>
      <c r="D94" s="5">
        <v>498</v>
      </c>
      <c r="E94" s="32">
        <v>652</v>
      </c>
      <c r="F94" s="67">
        <v>833</v>
      </c>
      <c r="G94" s="32">
        <v>778.0612244911096</v>
      </c>
      <c r="H94">
        <v>750.55</v>
      </c>
      <c r="I94" s="5"/>
      <c r="J94" s="5"/>
      <c r="K94" s="5"/>
      <c r="AV94" s="33"/>
    </row>
    <row r="95" spans="1:11" ht="12.75">
      <c r="A95" s="6" t="s">
        <v>101</v>
      </c>
      <c r="B95" s="5">
        <v>0.8</v>
      </c>
      <c r="C95" s="5">
        <v>1.66</v>
      </c>
      <c r="D95" s="5">
        <v>2.71</v>
      </c>
      <c r="E95">
        <v>4.95</v>
      </c>
      <c r="F95" s="50">
        <v>7.49</v>
      </c>
      <c r="G95" s="35">
        <v>4.82681525888131</v>
      </c>
      <c r="H95" s="32">
        <v>5.6</v>
      </c>
      <c r="I95" s="5"/>
      <c r="J95" s="5"/>
      <c r="K95" s="5"/>
    </row>
    <row r="96" spans="1:10" ht="12.75">
      <c r="A96" s="3"/>
      <c r="B96" s="4"/>
      <c r="C96" s="4"/>
      <c r="D96" s="4"/>
      <c r="E96" s="4"/>
      <c r="F96" s="48"/>
      <c r="I96" s="4"/>
      <c r="J96" s="4"/>
    </row>
    <row r="97" spans="1:10" ht="12.75">
      <c r="A97" s="3" t="s">
        <v>123</v>
      </c>
      <c r="B97" s="4">
        <f>488+3977</f>
        <v>4465</v>
      </c>
      <c r="C97" s="4">
        <v>4984</v>
      </c>
      <c r="D97" s="4">
        <v>5895</v>
      </c>
      <c r="E97" s="4">
        <v>10589</v>
      </c>
      <c r="F97" s="48">
        <v>13495</v>
      </c>
      <c r="G97" s="69">
        <f>135874/20</f>
        <v>6793.7</v>
      </c>
      <c r="H97">
        <v>4708</v>
      </c>
      <c r="I97" s="8"/>
      <c r="J97" s="8"/>
    </row>
    <row r="98" spans="1:10" ht="12.75">
      <c r="A98" s="3" t="s">
        <v>4</v>
      </c>
      <c r="B98" s="4">
        <v>78821</v>
      </c>
      <c r="C98" s="4">
        <v>93932</v>
      </c>
      <c r="D98" s="4">
        <v>119882</v>
      </c>
      <c r="E98" s="31">
        <v>150011.9812</v>
      </c>
      <c r="F98" s="66">
        <v>189708.4797</v>
      </c>
      <c r="G98" s="8">
        <f>2105705/20</f>
        <v>105285.25</v>
      </c>
      <c r="H98">
        <v>51970</v>
      </c>
      <c r="I98" s="8"/>
      <c r="J98" s="8"/>
    </row>
    <row r="99" spans="1:10" ht="12.75">
      <c r="A99" s="3" t="s">
        <v>5</v>
      </c>
      <c r="B99" s="4">
        <v>28686</v>
      </c>
      <c r="C99" s="4">
        <v>31782</v>
      </c>
      <c r="D99" s="4">
        <v>35493</v>
      </c>
      <c r="E99" s="31">
        <v>41802.8767</v>
      </c>
      <c r="F99" s="66">
        <v>52607.1791</v>
      </c>
      <c r="G99" s="8">
        <f>655042/20</f>
        <v>32752.1</v>
      </c>
      <c r="H99">
        <v>18542</v>
      </c>
      <c r="I99" s="8"/>
      <c r="J99" s="8"/>
    </row>
    <row r="100" spans="1:10" ht="12.75">
      <c r="A100" s="3" t="s">
        <v>6</v>
      </c>
      <c r="B100" s="4">
        <v>55529</v>
      </c>
      <c r="C100" s="4">
        <v>65174</v>
      </c>
      <c r="D100" s="4">
        <v>85116</v>
      </c>
      <c r="E100" s="31">
        <v>113476.3264</v>
      </c>
      <c r="F100" s="66">
        <v>142909.3738</v>
      </c>
      <c r="G100" s="8">
        <f>1520549/20</f>
        <v>76027.45</v>
      </c>
      <c r="H100">
        <v>38389</v>
      </c>
      <c r="I100" s="8"/>
      <c r="J100" s="8"/>
    </row>
    <row r="101" spans="1:10" ht="12.75">
      <c r="A101" s="3"/>
      <c r="B101" s="4"/>
      <c r="C101" s="4"/>
      <c r="D101" s="4"/>
      <c r="E101" s="4"/>
      <c r="F101" s="48"/>
      <c r="G101" s="8"/>
      <c r="I101" s="8"/>
      <c r="J101" s="8"/>
    </row>
    <row r="102" spans="1:10" ht="12.75">
      <c r="A102" s="3" t="s">
        <v>7</v>
      </c>
      <c r="B102" s="4">
        <v>6032</v>
      </c>
      <c r="C102" s="4">
        <v>7029</v>
      </c>
      <c r="D102" s="4">
        <v>8936</v>
      </c>
      <c r="E102" s="31">
        <v>12355.2212</v>
      </c>
      <c r="F102" s="66">
        <v>16347.3579</v>
      </c>
      <c r="G102" s="8">
        <f>184232/20</f>
        <v>9211.6</v>
      </c>
      <c r="H102">
        <v>4972</v>
      </c>
      <c r="I102" s="8"/>
      <c r="J102" s="8"/>
    </row>
    <row r="103" spans="1:10" ht="12.75">
      <c r="A103" s="3" t="s">
        <v>8</v>
      </c>
      <c r="B103" s="4">
        <v>1156</v>
      </c>
      <c r="C103" s="4">
        <v>1184</v>
      </c>
      <c r="D103" s="4">
        <v>1563</v>
      </c>
      <c r="E103" s="31">
        <v>2116.9261</v>
      </c>
      <c r="F103" s="66">
        <v>3051.8627</v>
      </c>
      <c r="G103" s="8">
        <f>26108/20</f>
        <v>1305.4</v>
      </c>
      <c r="H103">
        <v>960</v>
      </c>
      <c r="I103" s="8"/>
      <c r="J103" s="8"/>
    </row>
    <row r="104" spans="1:10" ht="12.75">
      <c r="A104" s="3" t="s">
        <v>9</v>
      </c>
      <c r="B104" s="4">
        <v>3795</v>
      </c>
      <c r="C104" s="4">
        <v>4397</v>
      </c>
      <c r="D104" s="4">
        <v>5496</v>
      </c>
      <c r="E104" s="31">
        <v>8125.9517</v>
      </c>
      <c r="F104" s="66">
        <v>10848.4531</v>
      </c>
      <c r="G104" s="8">
        <f>131677/20</f>
        <v>6583.85</v>
      </c>
      <c r="H104">
        <v>3366</v>
      </c>
      <c r="I104" s="8"/>
      <c r="J104" s="8"/>
    </row>
    <row r="105" spans="1:10" ht="12.75">
      <c r="A105" s="3" t="s">
        <v>10</v>
      </c>
      <c r="B105" s="4">
        <v>1932</v>
      </c>
      <c r="C105" s="4">
        <v>2115</v>
      </c>
      <c r="D105" s="4">
        <v>2608</v>
      </c>
      <c r="E105" s="31">
        <v>2644.9874</v>
      </c>
      <c r="F105" s="66">
        <v>3093.9633</v>
      </c>
      <c r="G105" s="8">
        <f>35103/20</f>
        <v>1755.15</v>
      </c>
      <c r="H105">
        <v>1142</v>
      </c>
      <c r="I105" s="8"/>
      <c r="J105" s="8"/>
    </row>
    <row r="106" spans="1:10" ht="12.75">
      <c r="A106" s="3"/>
      <c r="B106" s="4"/>
      <c r="C106" s="4"/>
      <c r="D106" s="4"/>
      <c r="E106" s="4"/>
      <c r="F106" s="48"/>
      <c r="H106" s="3"/>
      <c r="I106" s="4"/>
      <c r="J106" s="4"/>
    </row>
    <row r="107" spans="1:11" ht="12.75">
      <c r="A107" s="6" t="s">
        <v>97</v>
      </c>
      <c r="B107" s="5">
        <v>4.29</v>
      </c>
      <c r="C107" s="5">
        <v>4.18</v>
      </c>
      <c r="D107" s="5">
        <v>4.55</v>
      </c>
      <c r="E107" s="5">
        <v>5.37</v>
      </c>
      <c r="F107" s="54">
        <v>5.79</v>
      </c>
      <c r="G107" s="5">
        <v>6.18</v>
      </c>
      <c r="H107">
        <v>6.05</v>
      </c>
      <c r="I107" s="5"/>
      <c r="J107" s="5"/>
      <c r="K107" s="5"/>
    </row>
    <row r="108" spans="1:11" ht="12.75">
      <c r="A108" s="6" t="s">
        <v>98</v>
      </c>
      <c r="B108" s="5">
        <v>2.84</v>
      </c>
      <c r="C108" s="5">
        <v>3.4</v>
      </c>
      <c r="D108" s="5">
        <v>3.96</v>
      </c>
      <c r="E108" s="5">
        <v>3.97</v>
      </c>
      <c r="F108" s="54">
        <v>4</v>
      </c>
      <c r="G108" s="5">
        <v>4.01</v>
      </c>
      <c r="H108">
        <v>4.43</v>
      </c>
      <c r="I108" s="5"/>
      <c r="J108" s="5"/>
      <c r="K108" s="5"/>
    </row>
    <row r="109" spans="1:11" ht="12.75">
      <c r="A109" s="6" t="s">
        <v>44</v>
      </c>
      <c r="B109" s="5">
        <v>22.06</v>
      </c>
      <c r="C109" s="5">
        <v>20.4</v>
      </c>
      <c r="D109" s="5">
        <v>19.92</v>
      </c>
      <c r="E109" s="5">
        <v>15.38</v>
      </c>
      <c r="F109" s="54">
        <v>13.9</v>
      </c>
      <c r="G109" s="5">
        <v>13.14</v>
      </c>
      <c r="H109">
        <v>13.52</v>
      </c>
      <c r="I109" s="5"/>
      <c r="J109" s="5"/>
      <c r="K109" s="5"/>
    </row>
    <row r="110" spans="1:11" ht="12.75">
      <c r="A110" s="6"/>
      <c r="B110" s="5"/>
      <c r="C110" s="5"/>
      <c r="D110" s="5"/>
      <c r="E110" s="5"/>
      <c r="F110" s="54"/>
      <c r="I110" s="5"/>
      <c r="J110" s="5"/>
      <c r="K110" s="5"/>
    </row>
    <row r="111" spans="1:11" ht="12.75">
      <c r="A111" s="6" t="s">
        <v>11</v>
      </c>
      <c r="B111" s="5">
        <v>0.38</v>
      </c>
      <c r="C111" s="5">
        <v>0.68</v>
      </c>
      <c r="D111" s="5">
        <v>0.88</v>
      </c>
      <c r="E111">
        <v>1.25</v>
      </c>
      <c r="F111" s="50">
        <v>1.49</v>
      </c>
      <c r="G111" s="5">
        <v>1.03</v>
      </c>
      <c r="H111">
        <v>1.13</v>
      </c>
      <c r="I111" s="5"/>
      <c r="J111" s="5"/>
      <c r="K111" s="5"/>
    </row>
    <row r="112" spans="1:11" ht="12.75">
      <c r="A112" s="6" t="s">
        <v>12</v>
      </c>
      <c r="B112" s="5">
        <v>11.52</v>
      </c>
      <c r="C112" s="5">
        <v>10.75</v>
      </c>
      <c r="D112" s="5">
        <v>11.75</v>
      </c>
      <c r="E112">
        <v>12.04</v>
      </c>
      <c r="F112" s="50">
        <v>13.01</v>
      </c>
      <c r="G112" s="32">
        <v>13.24</v>
      </c>
      <c r="H112" s="6">
        <v>13.98</v>
      </c>
      <c r="I112" s="5"/>
      <c r="J112" s="5"/>
      <c r="K112" s="5"/>
    </row>
    <row r="113" spans="1:11" ht="12.75">
      <c r="A113" s="6" t="s">
        <v>13</v>
      </c>
      <c r="B113" s="5">
        <v>2.8</v>
      </c>
      <c r="C113" s="5">
        <v>1.49</v>
      </c>
      <c r="D113" s="5">
        <v>0.95</v>
      </c>
      <c r="E113">
        <v>0.52</v>
      </c>
      <c r="F113" s="50">
        <v>0.44</v>
      </c>
      <c r="G113" s="32">
        <v>0.68</v>
      </c>
      <c r="H113" s="5">
        <v>1.05</v>
      </c>
      <c r="I113" s="5"/>
      <c r="J113" s="5"/>
      <c r="K113" s="5"/>
    </row>
    <row r="114" spans="1:46" ht="12.75">
      <c r="A114" s="3"/>
      <c r="B114" s="3"/>
      <c r="C114" s="3"/>
      <c r="D114" s="4"/>
      <c r="E114" s="4"/>
      <c r="F114" s="4"/>
      <c r="G114" s="3"/>
      <c r="H114" s="3"/>
      <c r="I114" s="4"/>
      <c r="J114" s="4"/>
      <c r="L114" s="3"/>
      <c r="M114" s="3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  <c r="AB114" s="3"/>
      <c r="AD114" s="3"/>
      <c r="AE114" s="3"/>
      <c r="AF114" s="3"/>
      <c r="AG114" s="3"/>
      <c r="AH114" s="3"/>
      <c r="AI114" s="3"/>
      <c r="AJ114" s="3"/>
      <c r="AK114" s="3"/>
      <c r="AM114" s="3"/>
      <c r="AN114" s="3"/>
      <c r="AO114" s="3"/>
      <c r="AP114" s="3"/>
      <c r="AQ114" s="3"/>
      <c r="AR114" s="3"/>
      <c r="AS114" s="3"/>
      <c r="AT114" s="3"/>
    </row>
    <row r="115" spans="5:6" ht="12.75">
      <c r="E115" s="23"/>
      <c r="F115" s="23"/>
    </row>
    <row r="116" spans="1:8" ht="12.75">
      <c r="A116" s="49" t="s">
        <v>15</v>
      </c>
      <c r="B116" s="50"/>
      <c r="C116" s="50"/>
      <c r="D116" s="50"/>
      <c r="E116" s="50"/>
      <c r="F116" s="50"/>
      <c r="G116" s="117" t="s">
        <v>52</v>
      </c>
      <c r="H116" s="117"/>
    </row>
    <row r="117" spans="1:47" s="23" customFormat="1" ht="12.75">
      <c r="A117" s="24"/>
      <c r="B117" s="24"/>
      <c r="C117" s="24"/>
      <c r="D117" s="24"/>
      <c r="E117" s="24"/>
      <c r="F117" s="24"/>
      <c r="G117" s="24"/>
      <c r="H117" s="29" t="s">
        <v>14</v>
      </c>
      <c r="I117" s="29"/>
      <c r="J117" s="29"/>
      <c r="K117" s="4"/>
      <c r="T117" s="4"/>
      <c r="AC117" s="4"/>
      <c r="AL117" s="4"/>
      <c r="AU117" s="4"/>
    </row>
    <row r="118" spans="1:10" ht="12.75">
      <c r="A118" s="51" t="s">
        <v>1</v>
      </c>
      <c r="B118" s="52" t="s">
        <v>0</v>
      </c>
      <c r="C118" s="52" t="s">
        <v>91</v>
      </c>
      <c r="D118" s="52" t="s">
        <v>95</v>
      </c>
      <c r="E118" s="52" t="s">
        <v>106</v>
      </c>
      <c r="F118" s="52" t="s">
        <v>111</v>
      </c>
      <c r="G118" s="51" t="s">
        <v>43</v>
      </c>
      <c r="H118" s="51" t="s">
        <v>88</v>
      </c>
      <c r="I118" s="13"/>
      <c r="J118" s="13"/>
    </row>
    <row r="119" spans="1:10" ht="12.75">
      <c r="A119" s="51"/>
      <c r="B119" s="51"/>
      <c r="C119" s="51"/>
      <c r="D119" s="51"/>
      <c r="E119" s="51"/>
      <c r="F119" s="51"/>
      <c r="G119" s="52" t="s">
        <v>111</v>
      </c>
      <c r="H119" s="52" t="s">
        <v>111</v>
      </c>
      <c r="I119" s="38"/>
      <c r="J119" s="38"/>
    </row>
    <row r="120" spans="1:10" ht="12.75">
      <c r="A120" s="3" t="s">
        <v>2</v>
      </c>
      <c r="B120" s="4">
        <v>1330</v>
      </c>
      <c r="C120" s="4">
        <v>1336</v>
      </c>
      <c r="D120" s="4">
        <v>1386</v>
      </c>
      <c r="E120" s="4">
        <v>1365</v>
      </c>
      <c r="F120" s="48">
        <v>1407</v>
      </c>
      <c r="G120" s="7">
        <v>1967.85</v>
      </c>
      <c r="H120">
        <v>825</v>
      </c>
      <c r="I120" s="8"/>
      <c r="J120" s="8"/>
    </row>
    <row r="121" spans="1:10" ht="12.75">
      <c r="A121" s="3" t="s">
        <v>3</v>
      </c>
      <c r="B121" s="4">
        <v>14126</v>
      </c>
      <c r="C121" s="4">
        <v>14052</v>
      </c>
      <c r="D121" s="4">
        <v>13893</v>
      </c>
      <c r="E121" s="4">
        <v>13590</v>
      </c>
      <c r="F121" s="48">
        <v>13631</v>
      </c>
      <c r="G121" s="31">
        <v>23303.15</v>
      </c>
      <c r="H121">
        <v>12039</v>
      </c>
      <c r="I121" s="8"/>
      <c r="J121" s="8"/>
    </row>
    <row r="122" spans="1:10" ht="12.75">
      <c r="A122" s="6" t="s">
        <v>100</v>
      </c>
      <c r="B122" s="5">
        <v>294.65</v>
      </c>
      <c r="C122" s="5">
        <v>306.18</v>
      </c>
      <c r="D122" s="5">
        <v>404.94</v>
      </c>
      <c r="E122">
        <v>515.69</v>
      </c>
      <c r="F122" s="50">
        <v>635.61</v>
      </c>
      <c r="G122" s="32">
        <v>778.0612244911096</v>
      </c>
      <c r="H122">
        <v>750.55</v>
      </c>
      <c r="I122" s="5"/>
      <c r="J122" s="5"/>
    </row>
    <row r="123" spans="1:10" ht="12.75">
      <c r="A123" s="6" t="s">
        <v>101</v>
      </c>
      <c r="B123" s="5">
        <v>1.25</v>
      </c>
      <c r="C123" s="5">
        <v>0.36</v>
      </c>
      <c r="D123" s="5">
        <v>1.95</v>
      </c>
      <c r="E123">
        <v>2.39</v>
      </c>
      <c r="F123" s="50">
        <v>2.76</v>
      </c>
      <c r="G123" s="35">
        <v>4.82681525888131</v>
      </c>
      <c r="H123" s="32">
        <v>5.6</v>
      </c>
      <c r="I123" s="5"/>
      <c r="J123" s="5"/>
    </row>
    <row r="124" spans="1:10" ht="12.75">
      <c r="A124" s="3"/>
      <c r="B124" s="4"/>
      <c r="C124" s="4"/>
      <c r="D124" s="4"/>
      <c r="E124" s="4"/>
      <c r="F124" s="48"/>
      <c r="I124" s="4"/>
      <c r="J124" s="4"/>
    </row>
    <row r="125" spans="1:10" ht="12.75">
      <c r="A125" s="3" t="s">
        <v>123</v>
      </c>
      <c r="B125" s="4">
        <f>431+1112</f>
        <v>1543</v>
      </c>
      <c r="C125" s="4">
        <v>1572</v>
      </c>
      <c r="D125" s="4">
        <v>1742</v>
      </c>
      <c r="E125" s="31">
        <v>1781.5026</v>
      </c>
      <c r="F125" s="66">
        <v>2517.1878</v>
      </c>
      <c r="G125" s="69">
        <f>135874/20</f>
        <v>6793.7</v>
      </c>
      <c r="H125">
        <v>4708</v>
      </c>
      <c r="I125" s="8"/>
      <c r="J125" s="8"/>
    </row>
    <row r="126" spans="1:10" ht="12.75">
      <c r="A126" s="3" t="s">
        <v>4</v>
      </c>
      <c r="B126" s="4">
        <v>28844</v>
      </c>
      <c r="C126" s="4">
        <v>26906</v>
      </c>
      <c r="D126" s="4">
        <v>33919</v>
      </c>
      <c r="E126" s="31">
        <v>41758.3323</v>
      </c>
      <c r="F126" s="66">
        <v>52254.9196</v>
      </c>
      <c r="G126" s="8">
        <f>2105705/20</f>
        <v>105285.25</v>
      </c>
      <c r="H126">
        <v>51970</v>
      </c>
      <c r="I126" s="8"/>
      <c r="J126" s="8"/>
    </row>
    <row r="127" spans="1:10" ht="12.75">
      <c r="A127" s="3" t="s">
        <v>5</v>
      </c>
      <c r="B127" s="4">
        <v>14480</v>
      </c>
      <c r="C127" s="4">
        <v>11354</v>
      </c>
      <c r="D127" s="4">
        <v>11298</v>
      </c>
      <c r="E127" s="31">
        <v>12282.9524</v>
      </c>
      <c r="F127" s="66">
        <v>18382.1436</v>
      </c>
      <c r="G127" s="8">
        <f>655042/20</f>
        <v>32752.1</v>
      </c>
      <c r="H127">
        <v>18542</v>
      </c>
      <c r="I127" s="8"/>
      <c r="J127" s="8"/>
    </row>
    <row r="128" spans="1:10" ht="12.75">
      <c r="A128" s="3" t="s">
        <v>6</v>
      </c>
      <c r="B128" s="4">
        <v>13062</v>
      </c>
      <c r="C128" s="4">
        <v>16470</v>
      </c>
      <c r="D128" s="4">
        <v>22919</v>
      </c>
      <c r="E128" s="31">
        <v>29285.8129</v>
      </c>
      <c r="F128" s="66">
        <v>34290.7728</v>
      </c>
      <c r="G128" s="8">
        <f>1520549/20</f>
        <v>76027.45</v>
      </c>
      <c r="H128">
        <v>38389</v>
      </c>
      <c r="I128" s="8"/>
      <c r="J128" s="8"/>
    </row>
    <row r="129" spans="1:10" ht="12.75">
      <c r="A129" s="3"/>
      <c r="B129" s="4"/>
      <c r="C129" s="4"/>
      <c r="D129" s="4"/>
      <c r="E129" s="31"/>
      <c r="F129" s="66"/>
      <c r="G129" s="8"/>
      <c r="I129" s="8"/>
      <c r="J129" s="8"/>
    </row>
    <row r="130" spans="1:10" ht="12.75">
      <c r="A130" s="3" t="s">
        <v>7</v>
      </c>
      <c r="B130" s="4">
        <v>2368</v>
      </c>
      <c r="C130" s="4">
        <v>2474</v>
      </c>
      <c r="D130" s="4">
        <v>2722</v>
      </c>
      <c r="E130" s="31">
        <v>3440.4704</v>
      </c>
      <c r="F130" s="66">
        <v>4291.5573</v>
      </c>
      <c r="G130" s="8">
        <f>184232/20</f>
        <v>9211.6</v>
      </c>
      <c r="H130">
        <v>4972</v>
      </c>
      <c r="I130" s="8"/>
      <c r="J130" s="8"/>
    </row>
    <row r="131" spans="1:10" ht="12.75">
      <c r="A131" s="3" t="s">
        <v>8</v>
      </c>
      <c r="B131" s="4">
        <v>385</v>
      </c>
      <c r="C131" s="4">
        <v>52</v>
      </c>
      <c r="D131" s="4">
        <v>265</v>
      </c>
      <c r="E131" s="31">
        <v>380.288</v>
      </c>
      <c r="F131" s="66">
        <v>500.0206</v>
      </c>
      <c r="G131" s="8">
        <f>26108/20</f>
        <v>1305.4</v>
      </c>
      <c r="H131">
        <v>960</v>
      </c>
      <c r="I131" s="8"/>
      <c r="J131" s="8"/>
    </row>
    <row r="132" spans="1:10" ht="12.75">
      <c r="A132" s="3" t="s">
        <v>9</v>
      </c>
      <c r="B132" s="4">
        <v>1486</v>
      </c>
      <c r="C132" s="4">
        <v>1503</v>
      </c>
      <c r="D132" s="4">
        <v>1628</v>
      </c>
      <c r="E132" s="31">
        <v>2311.7913</v>
      </c>
      <c r="F132" s="66">
        <v>3035.0348</v>
      </c>
      <c r="G132" s="8">
        <f>131677/20</f>
        <v>6583.85</v>
      </c>
      <c r="H132">
        <v>3366</v>
      </c>
      <c r="I132" s="8"/>
      <c r="J132" s="8"/>
    </row>
    <row r="133" spans="1:10" ht="12.75">
      <c r="A133" s="3" t="s">
        <v>10</v>
      </c>
      <c r="B133" s="4">
        <v>720</v>
      </c>
      <c r="C133" s="4">
        <v>659</v>
      </c>
      <c r="D133" s="4">
        <v>746</v>
      </c>
      <c r="E133" s="31">
        <v>836.3389</v>
      </c>
      <c r="F133" s="66">
        <v>963.0184</v>
      </c>
      <c r="G133" s="8">
        <f>35103/20</f>
        <v>1755.15</v>
      </c>
      <c r="H133">
        <v>1142</v>
      </c>
      <c r="I133" s="8"/>
      <c r="J133" s="8"/>
    </row>
    <row r="134" spans="1:10" ht="12.75">
      <c r="A134" s="3"/>
      <c r="B134" s="4"/>
      <c r="C134" s="4"/>
      <c r="D134" s="4"/>
      <c r="E134" s="4"/>
      <c r="F134" s="48"/>
      <c r="H134" s="3"/>
      <c r="I134" s="4"/>
      <c r="J134" s="4"/>
    </row>
    <row r="135" spans="1:10" ht="12.75">
      <c r="A135" s="6" t="s">
        <v>97</v>
      </c>
      <c r="B135" s="5">
        <v>4.98</v>
      </c>
      <c r="C135" s="5">
        <v>4.88</v>
      </c>
      <c r="D135" s="5">
        <v>4.88</v>
      </c>
      <c r="E135" s="5">
        <v>5.6</v>
      </c>
      <c r="F135" s="54">
        <v>5.99</v>
      </c>
      <c r="G135" s="5">
        <v>6.18</v>
      </c>
      <c r="H135">
        <v>6.05</v>
      </c>
      <c r="I135" s="5"/>
      <c r="J135" s="5"/>
    </row>
    <row r="136" spans="1:10" ht="12.75">
      <c r="A136" s="6" t="s">
        <v>98</v>
      </c>
      <c r="B136" s="5">
        <v>2.86</v>
      </c>
      <c r="C136" s="5">
        <v>3.13</v>
      </c>
      <c r="D136" s="5">
        <v>3.77</v>
      </c>
      <c r="E136" s="5">
        <v>4.22</v>
      </c>
      <c r="F136" s="54">
        <v>4.29</v>
      </c>
      <c r="G136" s="5">
        <v>4.01</v>
      </c>
      <c r="H136">
        <v>4.43</v>
      </c>
      <c r="I136" s="5"/>
      <c r="J136" s="5"/>
    </row>
    <row r="137" spans="1:10" ht="12.75">
      <c r="A137" s="6" t="s">
        <v>44</v>
      </c>
      <c r="B137" s="5">
        <v>23.28</v>
      </c>
      <c r="C137" s="5">
        <v>19.64</v>
      </c>
      <c r="D137" s="5">
        <v>19.55</v>
      </c>
      <c r="E137" s="5">
        <v>15.42</v>
      </c>
      <c r="F137" s="54">
        <v>14.5</v>
      </c>
      <c r="G137" s="5">
        <v>13.14</v>
      </c>
      <c r="H137">
        <v>13.52</v>
      </c>
      <c r="I137" s="5"/>
      <c r="J137" s="5"/>
    </row>
    <row r="138" spans="1:10" ht="12.75">
      <c r="A138" s="6"/>
      <c r="B138" s="5"/>
      <c r="C138" s="5"/>
      <c r="D138" s="5"/>
      <c r="E138" s="5"/>
      <c r="F138" s="54"/>
      <c r="I138" s="5"/>
      <c r="J138" s="5"/>
    </row>
    <row r="139" spans="1:10" ht="12.75">
      <c r="A139" s="6" t="s">
        <v>11</v>
      </c>
      <c r="B139" s="5">
        <v>0.54</v>
      </c>
      <c r="C139" s="5">
        <v>0.16</v>
      </c>
      <c r="D139" s="5">
        <v>0.76</v>
      </c>
      <c r="E139">
        <v>0.75</v>
      </c>
      <c r="F139" s="50">
        <v>0.72</v>
      </c>
      <c r="G139" s="5">
        <v>1.03</v>
      </c>
      <c r="H139">
        <v>1.13</v>
      </c>
      <c r="I139" s="5"/>
      <c r="J139" s="5"/>
    </row>
    <row r="140" spans="1:10" ht="12.75">
      <c r="A140" s="6" t="s">
        <v>12</v>
      </c>
      <c r="B140" s="5">
        <v>12.68</v>
      </c>
      <c r="C140" s="5">
        <v>11.27</v>
      </c>
      <c r="D140" s="5">
        <v>12.06</v>
      </c>
      <c r="E140">
        <v>10.85</v>
      </c>
      <c r="F140" s="50">
        <v>12.05</v>
      </c>
      <c r="G140" s="32">
        <v>13.24</v>
      </c>
      <c r="H140" s="6">
        <v>13.98</v>
      </c>
      <c r="I140" s="5"/>
      <c r="J140" s="5"/>
    </row>
    <row r="141" spans="1:10" ht="12.75">
      <c r="A141" s="6" t="s">
        <v>13</v>
      </c>
      <c r="B141" s="5">
        <v>2.15</v>
      </c>
      <c r="C141" s="5">
        <v>2.03</v>
      </c>
      <c r="D141" s="5">
        <v>1.21</v>
      </c>
      <c r="E141">
        <v>0.87</v>
      </c>
      <c r="F141" s="50">
        <v>0.79</v>
      </c>
      <c r="G141" s="32">
        <v>0.68</v>
      </c>
      <c r="H141" s="5">
        <v>1.05</v>
      </c>
      <c r="I141" s="5"/>
      <c r="J141" s="5"/>
    </row>
    <row r="142" spans="5:19" ht="12.75">
      <c r="E142" s="23"/>
      <c r="F142" s="23"/>
      <c r="L142" s="3"/>
      <c r="M142" s="3"/>
      <c r="N142" s="3"/>
      <c r="O142" s="3"/>
      <c r="P142" s="3"/>
      <c r="Q142" s="3"/>
      <c r="R142" s="3"/>
      <c r="S142" s="3"/>
    </row>
    <row r="143" spans="5:6" ht="12.75">
      <c r="E143" s="23"/>
      <c r="F143" s="23"/>
    </row>
    <row r="144" spans="1:10" ht="12.75">
      <c r="A144" s="51" t="s">
        <v>15</v>
      </c>
      <c r="B144" s="48"/>
      <c r="C144" s="48"/>
      <c r="D144" s="48"/>
      <c r="E144" s="48"/>
      <c r="F144" s="48"/>
      <c r="G144" s="48"/>
      <c r="H144" s="71" t="s">
        <v>20</v>
      </c>
      <c r="I144" s="28"/>
      <c r="J144" s="28"/>
    </row>
    <row r="145" spans="1:47" s="23" customFormat="1" ht="12.75">
      <c r="A145" s="24"/>
      <c r="B145" s="24"/>
      <c r="C145" s="24"/>
      <c r="D145" s="24"/>
      <c r="E145" s="24"/>
      <c r="F145" s="24"/>
      <c r="G145" s="24"/>
      <c r="H145" s="29" t="s">
        <v>14</v>
      </c>
      <c r="I145" s="29"/>
      <c r="J145" s="29"/>
      <c r="K145" s="4"/>
      <c r="T145" s="4"/>
      <c r="AC145" s="4"/>
      <c r="AL145" s="4"/>
      <c r="AU145" s="4"/>
    </row>
    <row r="146" spans="1:10" ht="12.75">
      <c r="A146" s="51" t="s">
        <v>1</v>
      </c>
      <c r="B146" s="52" t="s">
        <v>0</v>
      </c>
      <c r="C146" s="52" t="s">
        <v>91</v>
      </c>
      <c r="D146" s="52" t="s">
        <v>95</v>
      </c>
      <c r="E146" s="52" t="s">
        <v>106</v>
      </c>
      <c r="F146" s="52" t="s">
        <v>111</v>
      </c>
      <c r="G146" s="51" t="s">
        <v>43</v>
      </c>
      <c r="H146" s="51" t="s">
        <v>88</v>
      </c>
      <c r="I146" s="13"/>
      <c r="J146" s="13"/>
    </row>
    <row r="147" spans="1:10" ht="12.75">
      <c r="A147" s="51"/>
      <c r="B147" s="51"/>
      <c r="C147" s="51"/>
      <c r="D147" s="51"/>
      <c r="E147" s="51"/>
      <c r="F147" s="51"/>
      <c r="G147" s="52" t="s">
        <v>111</v>
      </c>
      <c r="H147" s="52" t="s">
        <v>111</v>
      </c>
      <c r="I147" s="38"/>
      <c r="J147" s="38"/>
    </row>
    <row r="148" spans="1:10" ht="12.75">
      <c r="A148" s="3" t="s">
        <v>2</v>
      </c>
      <c r="B148" s="4">
        <v>2631</v>
      </c>
      <c r="C148" s="4">
        <v>2647</v>
      </c>
      <c r="D148" s="4">
        <v>2686</v>
      </c>
      <c r="E148" s="4">
        <v>2690</v>
      </c>
      <c r="F148" s="48">
        <v>2740</v>
      </c>
      <c r="G148" s="7">
        <v>1967.85</v>
      </c>
      <c r="H148">
        <v>825</v>
      </c>
      <c r="I148" s="8"/>
      <c r="J148" s="8"/>
    </row>
    <row r="149" spans="1:10" ht="12.75">
      <c r="A149" s="3" t="s">
        <v>3</v>
      </c>
      <c r="B149" s="4">
        <v>47389</v>
      </c>
      <c r="C149" s="4">
        <v>46893</v>
      </c>
      <c r="D149" s="4">
        <v>46359</v>
      </c>
      <c r="E149" s="4">
        <v>45260</v>
      </c>
      <c r="F149" s="48">
        <v>44090</v>
      </c>
      <c r="G149" s="7">
        <v>23303.15</v>
      </c>
      <c r="H149">
        <v>12039</v>
      </c>
      <c r="I149" s="8"/>
      <c r="J149" s="8"/>
    </row>
    <row r="150" spans="1:10" ht="12.75">
      <c r="A150" s="6" t="s">
        <v>100</v>
      </c>
      <c r="B150" s="5">
        <v>351.12</v>
      </c>
      <c r="C150" s="5">
        <v>441.57</v>
      </c>
      <c r="D150" s="5">
        <v>548.76</v>
      </c>
      <c r="E150" s="3">
        <v>609.41</v>
      </c>
      <c r="F150" s="48">
        <v>780.17</v>
      </c>
      <c r="G150" s="6">
        <v>778.0612244911096</v>
      </c>
      <c r="H150">
        <v>750.55</v>
      </c>
      <c r="I150" s="5"/>
      <c r="J150" s="5"/>
    </row>
    <row r="151" spans="1:10" ht="12.75">
      <c r="A151" s="6" t="s">
        <v>101</v>
      </c>
      <c r="B151" s="5">
        <v>2.48</v>
      </c>
      <c r="C151" s="5">
        <v>3.02</v>
      </c>
      <c r="D151" s="5">
        <v>3.24</v>
      </c>
      <c r="E151" s="3">
        <v>3.65</v>
      </c>
      <c r="F151" s="48">
        <v>4.97</v>
      </c>
      <c r="G151" s="72">
        <v>4.82681525888131</v>
      </c>
      <c r="H151" s="32">
        <v>5.6</v>
      </c>
      <c r="I151" s="5"/>
      <c r="J151" s="5"/>
    </row>
    <row r="152" spans="1:10" ht="12.75">
      <c r="A152" s="3"/>
      <c r="B152" s="4"/>
      <c r="C152" s="4"/>
      <c r="D152" s="4"/>
      <c r="E152" s="4"/>
      <c r="F152" s="48"/>
      <c r="G152" s="3"/>
      <c r="I152" s="4"/>
      <c r="J152" s="4"/>
    </row>
    <row r="153" spans="1:10" ht="12.75">
      <c r="A153" s="3" t="s">
        <v>123</v>
      </c>
      <c r="B153" s="4">
        <f>410+5699</f>
        <v>6109</v>
      </c>
      <c r="C153" s="4">
        <v>7132</v>
      </c>
      <c r="D153" s="4">
        <v>10354</v>
      </c>
      <c r="E153" s="7">
        <v>10500.4923</v>
      </c>
      <c r="F153" s="74">
        <v>12207.7692</v>
      </c>
      <c r="G153" s="73">
        <f>135874/20</f>
        <v>6793.7</v>
      </c>
      <c r="H153">
        <v>4708</v>
      </c>
      <c r="I153" s="8"/>
      <c r="J153" s="8"/>
    </row>
    <row r="154" spans="1:10" ht="12.75">
      <c r="A154" s="3" t="s">
        <v>4</v>
      </c>
      <c r="B154" s="4">
        <v>96796</v>
      </c>
      <c r="C154" s="4">
        <v>116803</v>
      </c>
      <c r="D154" s="4">
        <v>142381</v>
      </c>
      <c r="E154" s="7">
        <v>154072.4222</v>
      </c>
      <c r="F154" s="74">
        <v>186892.5073</v>
      </c>
      <c r="G154" s="8">
        <f>2105705/20</f>
        <v>105285.25</v>
      </c>
      <c r="H154">
        <v>51970</v>
      </c>
      <c r="I154" s="8"/>
      <c r="J154" s="8"/>
    </row>
    <row r="155" spans="1:10" ht="12.75">
      <c r="A155" s="3" t="s">
        <v>5</v>
      </c>
      <c r="B155" s="4">
        <v>38054</v>
      </c>
      <c r="C155" s="4">
        <v>36974</v>
      </c>
      <c r="D155" s="4">
        <v>45226</v>
      </c>
      <c r="E155" s="7">
        <v>49811.5718</v>
      </c>
      <c r="F155" s="74">
        <v>57776.9041</v>
      </c>
      <c r="G155" s="8">
        <f>655042/20</f>
        <v>32752.1</v>
      </c>
      <c r="H155">
        <v>18542</v>
      </c>
      <c r="I155" s="8"/>
      <c r="J155" s="8"/>
    </row>
    <row r="156" spans="1:10" ht="12.75">
      <c r="A156" s="3" t="s">
        <v>6</v>
      </c>
      <c r="B156" s="4">
        <v>60421</v>
      </c>
      <c r="C156" s="4">
        <v>79426</v>
      </c>
      <c r="D156" s="4">
        <v>98506</v>
      </c>
      <c r="E156" s="7">
        <v>107238.0409</v>
      </c>
      <c r="F156" s="74">
        <v>138219.4005</v>
      </c>
      <c r="G156" s="8">
        <f>1520549/20</f>
        <v>76027.45</v>
      </c>
      <c r="H156">
        <v>38389</v>
      </c>
      <c r="I156" s="8"/>
      <c r="J156" s="8"/>
    </row>
    <row r="157" spans="1:10" ht="12.75">
      <c r="A157" s="3"/>
      <c r="B157" s="4"/>
      <c r="C157" s="4"/>
      <c r="D157" s="4"/>
      <c r="E157" s="7"/>
      <c r="F157" s="74"/>
      <c r="G157" s="8"/>
      <c r="I157" s="8"/>
      <c r="J157" s="8"/>
    </row>
    <row r="158" spans="1:10" ht="12.75">
      <c r="A158" s="3" t="s">
        <v>7</v>
      </c>
      <c r="B158" s="4">
        <v>7572</v>
      </c>
      <c r="C158" s="4">
        <v>8712</v>
      </c>
      <c r="D158" s="4">
        <v>11365</v>
      </c>
      <c r="E158" s="7">
        <v>14200.737</v>
      </c>
      <c r="F158" s="74">
        <v>17119.0535</v>
      </c>
      <c r="G158" s="8">
        <f>184232/20</f>
        <v>9211.6</v>
      </c>
      <c r="H158">
        <v>4972</v>
      </c>
      <c r="I158" s="8"/>
      <c r="J158" s="8"/>
    </row>
    <row r="159" spans="1:10" ht="12.75">
      <c r="A159" s="3" t="s">
        <v>8</v>
      </c>
      <c r="B159" s="4">
        <v>1544</v>
      </c>
      <c r="C159" s="4">
        <v>1316</v>
      </c>
      <c r="D159" s="4">
        <v>1451</v>
      </c>
      <c r="E159" s="7">
        <v>2212.8724</v>
      </c>
      <c r="F159" s="74">
        <v>2311.2131</v>
      </c>
      <c r="G159" s="8">
        <f>26108/20</f>
        <v>1305.4</v>
      </c>
      <c r="H159">
        <v>960</v>
      </c>
      <c r="I159" s="8"/>
      <c r="J159" s="8"/>
    </row>
    <row r="160" spans="1:10" ht="12.75">
      <c r="A160" s="3" t="s">
        <v>9</v>
      </c>
      <c r="B160" s="4">
        <v>4422</v>
      </c>
      <c r="C160" s="4">
        <v>5130</v>
      </c>
      <c r="D160" s="4">
        <v>7338</v>
      </c>
      <c r="E160" s="7">
        <v>10662.9444</v>
      </c>
      <c r="F160" s="74">
        <v>12401.2463</v>
      </c>
      <c r="G160" s="8">
        <f>131677/20</f>
        <v>6583.85</v>
      </c>
      <c r="H160">
        <v>3366</v>
      </c>
      <c r="I160" s="8"/>
      <c r="J160" s="8"/>
    </row>
    <row r="161" spans="1:10" ht="12.75">
      <c r="A161" s="3" t="s">
        <v>10</v>
      </c>
      <c r="B161" s="4">
        <v>2109</v>
      </c>
      <c r="C161" s="4">
        <v>2347</v>
      </c>
      <c r="D161" s="4">
        <v>2565</v>
      </c>
      <c r="E161" s="7">
        <v>2791.2913</v>
      </c>
      <c r="F161" s="74">
        <v>3065.2475</v>
      </c>
      <c r="G161" s="8">
        <f>35103/20</f>
        <v>1755.15</v>
      </c>
      <c r="H161">
        <v>1142</v>
      </c>
      <c r="I161" s="8"/>
      <c r="J161" s="8"/>
    </row>
    <row r="162" spans="1:10" ht="12.75">
      <c r="A162" s="3"/>
      <c r="B162" s="4"/>
      <c r="C162" s="4"/>
      <c r="D162" s="4"/>
      <c r="E162" s="4"/>
      <c r="F162" s="48"/>
      <c r="G162" s="3"/>
      <c r="H162" s="3"/>
      <c r="I162" s="4"/>
      <c r="J162" s="4"/>
    </row>
    <row r="163" spans="1:10" ht="12.75">
      <c r="A163" s="6" t="s">
        <v>97</v>
      </c>
      <c r="B163" s="5">
        <v>4.6</v>
      </c>
      <c r="C163" s="5">
        <v>4.57</v>
      </c>
      <c r="D163" s="5">
        <v>5.35</v>
      </c>
      <c r="E163" s="5">
        <v>6.77</v>
      </c>
      <c r="F163" s="54">
        <v>6.75</v>
      </c>
      <c r="G163" s="5">
        <v>6.18</v>
      </c>
      <c r="H163">
        <v>6.05</v>
      </c>
      <c r="I163" s="5"/>
      <c r="J163" s="5"/>
    </row>
    <row r="164" spans="1:10" ht="12.75">
      <c r="A164" s="6" t="s">
        <v>98</v>
      </c>
      <c r="B164" s="5">
        <v>3.25</v>
      </c>
      <c r="C164" s="5">
        <v>3.28</v>
      </c>
      <c r="D164" s="5">
        <v>3.08</v>
      </c>
      <c r="E164" s="5">
        <v>2.83</v>
      </c>
      <c r="F164" s="54">
        <v>3.69</v>
      </c>
      <c r="G164" s="5">
        <v>4.01</v>
      </c>
      <c r="H164">
        <v>4.43</v>
      </c>
      <c r="I164" s="5"/>
      <c r="J164" s="5"/>
    </row>
    <row r="165" spans="1:10" ht="12.75">
      <c r="A165" s="6" t="s">
        <v>44</v>
      </c>
      <c r="B165" s="5">
        <v>21.13</v>
      </c>
      <c r="C165" s="5">
        <v>20.27</v>
      </c>
      <c r="D165" s="5">
        <v>16.25</v>
      </c>
      <c r="E165" s="5">
        <v>12.35</v>
      </c>
      <c r="F165" s="54">
        <v>12.14</v>
      </c>
      <c r="G165" s="5">
        <v>13.14</v>
      </c>
      <c r="H165">
        <v>13.52</v>
      </c>
      <c r="I165" s="5"/>
      <c r="J165" s="5"/>
    </row>
    <row r="166" spans="1:10" ht="12.75">
      <c r="A166" s="6"/>
      <c r="B166" s="5"/>
      <c r="C166" s="5"/>
      <c r="D166" s="5"/>
      <c r="E166" s="5"/>
      <c r="F166" s="54"/>
      <c r="G166" s="3"/>
      <c r="I166" s="5"/>
      <c r="J166" s="5"/>
    </row>
    <row r="167" spans="1:10" ht="12.75">
      <c r="A167" s="6" t="s">
        <v>11</v>
      </c>
      <c r="B167" s="5">
        <v>1.01</v>
      </c>
      <c r="C167" s="5">
        <v>1.13</v>
      </c>
      <c r="D167" s="5">
        <v>0.98</v>
      </c>
      <c r="E167" s="3">
        <v>0.92</v>
      </c>
      <c r="F167" s="48">
        <v>1.06</v>
      </c>
      <c r="G167" s="5">
        <v>1.03</v>
      </c>
      <c r="H167">
        <v>1.13</v>
      </c>
      <c r="I167" s="5"/>
      <c r="J167" s="5"/>
    </row>
    <row r="168" spans="1:10" ht="12.75">
      <c r="A168" s="6" t="s">
        <v>12</v>
      </c>
      <c r="B168" s="5">
        <v>12.78</v>
      </c>
      <c r="C168" s="5">
        <v>11.22</v>
      </c>
      <c r="D168" s="5">
        <v>13.5</v>
      </c>
      <c r="E168" s="3">
        <v>13.25</v>
      </c>
      <c r="F168" s="48">
        <v>14.1</v>
      </c>
      <c r="G168" s="6">
        <v>13.24</v>
      </c>
      <c r="H168" s="6">
        <v>13.98</v>
      </c>
      <c r="I168" s="5"/>
      <c r="J168" s="5"/>
    </row>
    <row r="169" spans="1:10" ht="12.75">
      <c r="A169" s="6" t="s">
        <v>13</v>
      </c>
      <c r="B169" s="5">
        <v>1.88</v>
      </c>
      <c r="C169" s="5">
        <v>1.12</v>
      </c>
      <c r="D169" s="5">
        <v>0.94</v>
      </c>
      <c r="E169" s="3">
        <v>0.84</v>
      </c>
      <c r="F169" s="48">
        <v>1.09</v>
      </c>
      <c r="G169" s="6">
        <v>0.68</v>
      </c>
      <c r="H169" s="5">
        <v>1.05</v>
      </c>
      <c r="I169" s="5"/>
      <c r="J169" s="5"/>
    </row>
    <row r="170" spans="5:19" ht="12.75">
      <c r="E170" s="23"/>
      <c r="F170" s="23"/>
      <c r="L170" s="3"/>
      <c r="M170" s="3"/>
      <c r="N170" s="3"/>
      <c r="O170" s="3"/>
      <c r="P170" s="3"/>
      <c r="Q170" s="3"/>
      <c r="R170" s="3"/>
      <c r="S170" s="3"/>
    </row>
    <row r="171" spans="5:6" ht="12.75">
      <c r="E171" s="23"/>
      <c r="F171" s="23"/>
    </row>
    <row r="172" spans="1:8" ht="12.75">
      <c r="A172" s="49" t="s">
        <v>15</v>
      </c>
      <c r="B172" s="50"/>
      <c r="C172" s="50"/>
      <c r="D172" s="50"/>
      <c r="E172" s="50"/>
      <c r="F172" s="50"/>
      <c r="G172" s="117" t="s">
        <v>53</v>
      </c>
      <c r="H172" s="117"/>
    </row>
    <row r="173" spans="1:47" s="23" customFormat="1" ht="12.75">
      <c r="A173" s="24"/>
      <c r="B173" s="24"/>
      <c r="C173" s="24"/>
      <c r="D173" s="24"/>
      <c r="E173" s="24"/>
      <c r="F173" s="24"/>
      <c r="G173" s="44"/>
      <c r="H173" s="29" t="s">
        <v>14</v>
      </c>
      <c r="I173" s="29"/>
      <c r="J173" s="29"/>
      <c r="K173" s="4"/>
      <c r="T173" s="4"/>
      <c r="AC173" s="4"/>
      <c r="AL173" s="4"/>
      <c r="AU173" s="4"/>
    </row>
    <row r="174" spans="1:10" ht="12.75">
      <c r="A174" s="51" t="s">
        <v>1</v>
      </c>
      <c r="B174" s="52" t="s">
        <v>0</v>
      </c>
      <c r="C174" s="52" t="s">
        <v>91</v>
      </c>
      <c r="D174" s="52" t="s">
        <v>95</v>
      </c>
      <c r="E174" s="52" t="s">
        <v>106</v>
      </c>
      <c r="F174" s="52" t="s">
        <v>111</v>
      </c>
      <c r="G174" s="51" t="s">
        <v>43</v>
      </c>
      <c r="H174" s="51" t="s">
        <v>88</v>
      </c>
      <c r="I174" s="13"/>
      <c r="J174" s="13"/>
    </row>
    <row r="175" spans="1:10" ht="12.75">
      <c r="A175" s="51"/>
      <c r="B175" s="51"/>
      <c r="C175" s="51"/>
      <c r="D175" s="51"/>
      <c r="E175" s="51"/>
      <c r="F175" s="51"/>
      <c r="G175" s="52" t="s">
        <v>111</v>
      </c>
      <c r="H175" s="52" t="s">
        <v>111</v>
      </c>
      <c r="I175" s="38"/>
      <c r="J175" s="38"/>
    </row>
    <row r="176" spans="1:10" ht="12.75">
      <c r="A176" s="3" t="s">
        <v>2</v>
      </c>
      <c r="B176" s="4">
        <v>3247</v>
      </c>
      <c r="C176" s="4">
        <v>3252</v>
      </c>
      <c r="D176" s="4">
        <v>3320</v>
      </c>
      <c r="E176" s="4">
        <v>3325</v>
      </c>
      <c r="F176" s="48">
        <v>3527</v>
      </c>
      <c r="G176" s="7">
        <v>1967.85</v>
      </c>
      <c r="H176">
        <v>825</v>
      </c>
      <c r="I176" s="8"/>
      <c r="J176" s="8"/>
    </row>
    <row r="177" spans="1:10" ht="12.75">
      <c r="A177" s="3" t="s">
        <v>3</v>
      </c>
      <c r="B177" s="4">
        <v>38303</v>
      </c>
      <c r="C177" s="4">
        <v>40124</v>
      </c>
      <c r="D177" s="4">
        <v>39055</v>
      </c>
      <c r="E177" s="4">
        <v>37488</v>
      </c>
      <c r="F177" s="48">
        <v>35543</v>
      </c>
      <c r="G177" s="31">
        <v>23303.15</v>
      </c>
      <c r="H177">
        <v>12039</v>
      </c>
      <c r="I177" s="8"/>
      <c r="J177" s="8"/>
    </row>
    <row r="178" spans="1:10" ht="12.75">
      <c r="A178" s="6" t="s">
        <v>100</v>
      </c>
      <c r="B178" s="5">
        <v>206.89</v>
      </c>
      <c r="C178" s="5">
        <v>240.46</v>
      </c>
      <c r="D178" s="5">
        <v>303.85</v>
      </c>
      <c r="E178">
        <v>400.99</v>
      </c>
      <c r="F178" s="50">
        <v>560.28</v>
      </c>
      <c r="G178" s="32">
        <v>778.0612244911096</v>
      </c>
      <c r="H178">
        <v>750.55</v>
      </c>
      <c r="I178" s="5"/>
      <c r="J178" s="5"/>
    </row>
    <row r="179" spans="1:10" ht="12.75">
      <c r="A179" s="6" t="s">
        <v>101</v>
      </c>
      <c r="B179" s="5">
        <v>0.93</v>
      </c>
      <c r="C179" s="5">
        <v>0.68</v>
      </c>
      <c r="D179" s="5">
        <v>1.35</v>
      </c>
      <c r="E179">
        <v>1.56</v>
      </c>
      <c r="F179" s="50">
        <v>1.71</v>
      </c>
      <c r="G179" s="35">
        <v>4.82681525888131</v>
      </c>
      <c r="H179" s="32">
        <v>5.6</v>
      </c>
      <c r="I179" s="5"/>
      <c r="J179" s="5"/>
    </row>
    <row r="180" spans="1:10" ht="12.75">
      <c r="A180" s="3"/>
      <c r="B180" s="4"/>
      <c r="C180" s="4"/>
      <c r="D180" s="4"/>
      <c r="E180" s="4"/>
      <c r="F180" s="48"/>
      <c r="I180" s="4"/>
      <c r="J180" s="4"/>
    </row>
    <row r="181" spans="1:10" ht="12.75">
      <c r="A181" s="3" t="s">
        <v>123</v>
      </c>
      <c r="B181" s="4">
        <f>1124+2141</f>
        <v>3265</v>
      </c>
      <c r="C181" s="4">
        <v>3442</v>
      </c>
      <c r="D181" s="4">
        <v>3790</v>
      </c>
      <c r="E181" s="31">
        <v>5942.7607</v>
      </c>
      <c r="F181" s="66">
        <v>6412.0515</v>
      </c>
      <c r="G181" s="69">
        <f>135874/20</f>
        <v>6793.7</v>
      </c>
      <c r="H181">
        <v>4708</v>
      </c>
      <c r="I181" s="8"/>
      <c r="J181" s="8"/>
    </row>
    <row r="182" spans="1:10" ht="12.75">
      <c r="A182" s="3" t="s">
        <v>4</v>
      </c>
      <c r="B182" s="4">
        <v>60752</v>
      </c>
      <c r="C182" s="4">
        <v>66483</v>
      </c>
      <c r="D182" s="4">
        <v>82776</v>
      </c>
      <c r="E182" s="31">
        <v>110319.666</v>
      </c>
      <c r="F182" s="66">
        <v>131271.8488</v>
      </c>
      <c r="G182" s="8">
        <f>2105705/20</f>
        <v>105285.25</v>
      </c>
      <c r="H182">
        <v>51970</v>
      </c>
      <c r="I182" s="8"/>
      <c r="J182" s="8"/>
    </row>
    <row r="183" spans="1:10" ht="12.75">
      <c r="A183" s="3" t="s">
        <v>5</v>
      </c>
      <c r="B183" s="4">
        <v>30835</v>
      </c>
      <c r="C183" s="4">
        <v>28639</v>
      </c>
      <c r="D183" s="4">
        <v>27742</v>
      </c>
      <c r="E183" s="31">
        <v>31455.1874</v>
      </c>
      <c r="F183" s="66">
        <v>43060.7166</v>
      </c>
      <c r="G183" s="8">
        <f>655042/20</f>
        <v>32752.1</v>
      </c>
      <c r="H183">
        <v>18542</v>
      </c>
      <c r="I183" s="8"/>
      <c r="J183" s="8"/>
    </row>
    <row r="184" spans="1:10" ht="12.75">
      <c r="A184" s="3" t="s">
        <v>6</v>
      </c>
      <c r="B184" s="4">
        <v>27277</v>
      </c>
      <c r="C184" s="4">
        <v>37483</v>
      </c>
      <c r="D184" s="4">
        <v>51795</v>
      </c>
      <c r="E184" s="31">
        <v>72997.4287</v>
      </c>
      <c r="F184" s="66">
        <v>85483.1956</v>
      </c>
      <c r="G184" s="8">
        <f>1520549/20</f>
        <v>76027.45</v>
      </c>
      <c r="H184">
        <v>38389</v>
      </c>
      <c r="I184" s="8"/>
      <c r="J184" s="8"/>
    </row>
    <row r="185" spans="1:10" ht="12.75">
      <c r="A185" s="3"/>
      <c r="B185" s="4"/>
      <c r="C185" s="4"/>
      <c r="D185" s="4"/>
      <c r="E185" s="4"/>
      <c r="F185" s="48"/>
      <c r="G185" s="8"/>
      <c r="I185" s="8"/>
      <c r="J185" s="8"/>
    </row>
    <row r="186" spans="1:10" ht="12.75">
      <c r="A186" s="3" t="s">
        <v>7</v>
      </c>
      <c r="B186" s="4">
        <v>5205</v>
      </c>
      <c r="C186" s="4">
        <v>5386</v>
      </c>
      <c r="D186" s="4">
        <v>6234</v>
      </c>
      <c r="E186" s="31">
        <v>7884.2634</v>
      </c>
      <c r="F186" s="66">
        <v>10455.1891</v>
      </c>
      <c r="G186" s="8">
        <f>184232/20</f>
        <v>9211.6</v>
      </c>
      <c r="H186">
        <v>4972</v>
      </c>
      <c r="I186" s="8"/>
      <c r="J186" s="8"/>
    </row>
    <row r="187" spans="1:10" ht="12.75">
      <c r="A187" s="3" t="s">
        <v>8</v>
      </c>
      <c r="B187" s="4">
        <v>920</v>
      </c>
      <c r="C187" s="4">
        <v>531</v>
      </c>
      <c r="D187" s="4">
        <v>476</v>
      </c>
      <c r="E187" s="31">
        <v>902.3455</v>
      </c>
      <c r="F187" s="66">
        <v>1069.9706</v>
      </c>
      <c r="G187" s="8">
        <f>26108/20</f>
        <v>1305.4</v>
      </c>
      <c r="H187">
        <v>960</v>
      </c>
      <c r="I187" s="8"/>
      <c r="J187" s="8"/>
    </row>
    <row r="188" spans="1:10" ht="12.75">
      <c r="A188" s="3" t="s">
        <v>9</v>
      </c>
      <c r="B188" s="4">
        <v>2830</v>
      </c>
      <c r="C188" s="4">
        <v>3006</v>
      </c>
      <c r="D188" s="4">
        <v>3760</v>
      </c>
      <c r="E188" s="31">
        <v>5772.4731</v>
      </c>
      <c r="F188" s="66">
        <v>8226.7154</v>
      </c>
      <c r="G188" s="8">
        <f>131677/20</f>
        <v>6583.85</v>
      </c>
      <c r="H188">
        <v>3366</v>
      </c>
      <c r="I188" s="8"/>
      <c r="J188" s="8"/>
    </row>
    <row r="189" spans="1:10" ht="12.75">
      <c r="A189" s="3" t="s">
        <v>10</v>
      </c>
      <c r="B189" s="4">
        <v>1686</v>
      </c>
      <c r="C189" s="4">
        <v>1716</v>
      </c>
      <c r="D189" s="4">
        <v>1684</v>
      </c>
      <c r="E189" s="31">
        <v>1745.8331</v>
      </c>
      <c r="F189" s="66">
        <v>1861.7002</v>
      </c>
      <c r="G189" s="8">
        <f>35103/20</f>
        <v>1755.15</v>
      </c>
      <c r="H189">
        <v>1142</v>
      </c>
      <c r="I189" s="8"/>
      <c r="J189" s="8"/>
    </row>
    <row r="190" spans="1:10" ht="12.75">
      <c r="A190" s="3"/>
      <c r="B190" s="4"/>
      <c r="C190" s="4"/>
      <c r="D190" s="4"/>
      <c r="E190" s="4"/>
      <c r="F190" s="48"/>
      <c r="H190" s="3"/>
      <c r="I190" s="4"/>
      <c r="J190" s="4"/>
    </row>
    <row r="191" spans="1:10" ht="12.75">
      <c r="A191" s="6" t="s">
        <v>97</v>
      </c>
      <c r="B191" s="5">
        <v>4.63</v>
      </c>
      <c r="C191" s="5">
        <v>4.53</v>
      </c>
      <c r="D191" s="5">
        <v>4.78</v>
      </c>
      <c r="E191" s="5">
        <v>5.76</v>
      </c>
      <c r="F191" s="54">
        <v>6.59</v>
      </c>
      <c r="G191" s="5">
        <v>6.18</v>
      </c>
      <c r="H191">
        <v>6.05</v>
      </c>
      <c r="I191" s="5"/>
      <c r="J191" s="5"/>
    </row>
    <row r="192" spans="1:10" ht="12.75">
      <c r="A192" s="6" t="s">
        <v>98</v>
      </c>
      <c r="B192" s="5">
        <v>4.32</v>
      </c>
      <c r="C192" s="5">
        <v>3.47</v>
      </c>
      <c r="D192" s="5">
        <v>3.42</v>
      </c>
      <c r="E192" s="5">
        <v>2.73</v>
      </c>
      <c r="F192" s="54">
        <v>3.19</v>
      </c>
      <c r="G192" s="5">
        <v>4.01</v>
      </c>
      <c r="H192">
        <v>4.43</v>
      </c>
      <c r="I192" s="5"/>
      <c r="J192" s="5"/>
    </row>
    <row r="193" spans="1:10" ht="12.75">
      <c r="A193" s="6" t="s">
        <v>44</v>
      </c>
      <c r="B193" s="5">
        <v>28.29</v>
      </c>
      <c r="C193" s="5">
        <v>27.02</v>
      </c>
      <c r="D193" s="5">
        <v>21.59</v>
      </c>
      <c r="E193" s="5">
        <v>16.15</v>
      </c>
      <c r="F193" s="54">
        <v>12.61</v>
      </c>
      <c r="G193" s="5">
        <v>13.14</v>
      </c>
      <c r="H193">
        <v>13.52</v>
      </c>
      <c r="I193" s="5"/>
      <c r="J193" s="5"/>
    </row>
    <row r="194" spans="1:10" ht="12.75">
      <c r="A194" s="6"/>
      <c r="B194" s="5"/>
      <c r="C194" s="5"/>
      <c r="D194" s="5"/>
      <c r="E194" s="5"/>
      <c r="F194" s="54"/>
      <c r="I194" s="5"/>
      <c r="J194" s="5"/>
    </row>
    <row r="195" spans="1:10" ht="12.75">
      <c r="A195" s="6" t="s">
        <v>11</v>
      </c>
      <c r="B195" s="5">
        <v>0.53</v>
      </c>
      <c r="C195" s="5">
        <v>0.37</v>
      </c>
      <c r="D195" s="5">
        <v>0.62</v>
      </c>
      <c r="E195">
        <v>0.54</v>
      </c>
      <c r="F195" s="50">
        <v>0.45</v>
      </c>
      <c r="G195" s="5">
        <v>1.03</v>
      </c>
      <c r="H195">
        <v>1.13</v>
      </c>
      <c r="I195" s="5"/>
      <c r="J195" s="5"/>
    </row>
    <row r="196" spans="1:10" ht="12.75">
      <c r="A196" s="6" t="s">
        <v>12</v>
      </c>
      <c r="B196" s="5">
        <v>12.15</v>
      </c>
      <c r="C196" s="5">
        <v>11.03</v>
      </c>
      <c r="D196" s="5">
        <v>10.4</v>
      </c>
      <c r="E196">
        <v>9.39</v>
      </c>
      <c r="F196" s="50">
        <v>13.12</v>
      </c>
      <c r="G196" s="32">
        <v>13.24</v>
      </c>
      <c r="H196" s="6">
        <v>13.98</v>
      </c>
      <c r="I196" s="5"/>
      <c r="J196" s="5"/>
    </row>
    <row r="197" spans="1:10" ht="12.75">
      <c r="A197" s="6" t="s">
        <v>13</v>
      </c>
      <c r="B197" s="5">
        <v>2.98</v>
      </c>
      <c r="C197" s="5">
        <v>2.59</v>
      </c>
      <c r="D197" s="5">
        <v>1.7</v>
      </c>
      <c r="E197">
        <v>1.45</v>
      </c>
      <c r="F197" s="50">
        <v>1.24</v>
      </c>
      <c r="G197" s="32">
        <v>0.68</v>
      </c>
      <c r="H197" s="5">
        <v>1.05</v>
      </c>
      <c r="I197" s="5"/>
      <c r="J197" s="5"/>
    </row>
    <row r="198" spans="5:6" ht="12.75">
      <c r="E198" s="23"/>
      <c r="F198" s="23"/>
    </row>
    <row r="199" spans="5:6" ht="12.75">
      <c r="E199" s="23"/>
      <c r="F199" s="23"/>
    </row>
    <row r="200" spans="1:8" ht="12.75">
      <c r="A200" s="49" t="s">
        <v>15</v>
      </c>
      <c r="B200" s="50"/>
      <c r="C200" s="50"/>
      <c r="D200" s="50"/>
      <c r="E200" s="50"/>
      <c r="F200" s="50"/>
      <c r="G200" s="117" t="s">
        <v>54</v>
      </c>
      <c r="H200" s="117"/>
    </row>
    <row r="201" spans="1:47" s="23" customFormat="1" ht="12.75">
      <c r="A201" s="24"/>
      <c r="B201" s="24"/>
      <c r="C201" s="24"/>
      <c r="D201" s="24"/>
      <c r="E201" s="24"/>
      <c r="F201" s="24"/>
      <c r="G201" s="44"/>
      <c r="H201" s="29" t="s">
        <v>14</v>
      </c>
      <c r="I201" s="29"/>
      <c r="J201" s="29"/>
      <c r="K201" s="4"/>
      <c r="T201" s="4"/>
      <c r="AC201" s="4"/>
      <c r="AL201" s="4"/>
      <c r="AU201" s="4"/>
    </row>
    <row r="202" spans="1:10" ht="12.75">
      <c r="A202" s="51" t="s">
        <v>1</v>
      </c>
      <c r="B202" s="52" t="s">
        <v>0</v>
      </c>
      <c r="C202" s="52" t="s">
        <v>91</v>
      </c>
      <c r="D202" s="52" t="s">
        <v>95</v>
      </c>
      <c r="E202" s="52" t="s">
        <v>106</v>
      </c>
      <c r="F202" s="52" t="s">
        <v>111</v>
      </c>
      <c r="G202" s="51" t="s">
        <v>43</v>
      </c>
      <c r="H202" s="51" t="s">
        <v>88</v>
      </c>
      <c r="I202" s="13"/>
      <c r="J202" s="13"/>
    </row>
    <row r="203" spans="1:10" ht="12.75">
      <c r="A203" s="51"/>
      <c r="B203" s="51"/>
      <c r="C203" s="51"/>
      <c r="D203" s="51"/>
      <c r="E203" s="51"/>
      <c r="F203" s="51"/>
      <c r="G203" s="52" t="s">
        <v>111</v>
      </c>
      <c r="H203" s="52" t="s">
        <v>111</v>
      </c>
      <c r="I203" s="38"/>
      <c r="J203" s="38"/>
    </row>
    <row r="204" spans="1:10" ht="12.75">
      <c r="A204" s="3" t="s">
        <v>2</v>
      </c>
      <c r="B204" s="4">
        <v>799</v>
      </c>
      <c r="C204" s="4">
        <v>862</v>
      </c>
      <c r="D204" s="4">
        <v>923</v>
      </c>
      <c r="E204" s="4">
        <v>964</v>
      </c>
      <c r="F204" s="48">
        <v>1028</v>
      </c>
      <c r="G204" s="7">
        <v>1967.85</v>
      </c>
      <c r="H204">
        <v>825</v>
      </c>
      <c r="I204" s="8"/>
      <c r="J204" s="8"/>
    </row>
    <row r="205" spans="1:10" ht="12.75">
      <c r="A205" s="3" t="s">
        <v>3</v>
      </c>
      <c r="B205" s="4">
        <v>10199</v>
      </c>
      <c r="C205" s="4">
        <v>11325</v>
      </c>
      <c r="D205" s="4">
        <v>11880</v>
      </c>
      <c r="E205" s="4">
        <v>12010</v>
      </c>
      <c r="F205" s="48">
        <v>12465</v>
      </c>
      <c r="G205" s="31">
        <v>23303.15</v>
      </c>
      <c r="H205">
        <v>12039</v>
      </c>
      <c r="I205" s="8"/>
      <c r="J205" s="8"/>
    </row>
    <row r="206" spans="1:10" ht="12.75">
      <c r="A206" s="6" t="s">
        <v>100</v>
      </c>
      <c r="B206" s="5">
        <v>438</v>
      </c>
      <c r="C206" s="5">
        <v>527</v>
      </c>
      <c r="D206" s="5">
        <v>637</v>
      </c>
      <c r="E206" s="32">
        <v>839</v>
      </c>
      <c r="F206" s="67">
        <v>1049</v>
      </c>
      <c r="G206" s="32">
        <v>778.0612244911096</v>
      </c>
      <c r="H206">
        <v>750.55</v>
      </c>
      <c r="I206" s="5"/>
      <c r="J206" s="5"/>
    </row>
    <row r="207" spans="1:10" ht="12.75">
      <c r="A207" s="6" t="s">
        <v>101</v>
      </c>
      <c r="B207" s="5">
        <v>3.95</v>
      </c>
      <c r="C207" s="5">
        <v>4.13</v>
      </c>
      <c r="D207" s="5">
        <v>4.79</v>
      </c>
      <c r="E207" s="32">
        <v>6.52</v>
      </c>
      <c r="F207" s="67">
        <v>7.64</v>
      </c>
      <c r="G207" s="35">
        <v>4.82681525888131</v>
      </c>
      <c r="H207" s="32">
        <v>5.6</v>
      </c>
      <c r="I207" s="5"/>
      <c r="J207" s="5"/>
    </row>
    <row r="208" spans="1:10" ht="12.75">
      <c r="A208" s="3"/>
      <c r="B208" s="4"/>
      <c r="C208" s="4"/>
      <c r="D208" s="4"/>
      <c r="E208" s="4"/>
      <c r="F208" s="48"/>
      <c r="I208" s="4"/>
      <c r="J208" s="4"/>
    </row>
    <row r="209" spans="1:10" ht="12.75">
      <c r="A209" s="3" t="s">
        <v>123</v>
      </c>
      <c r="B209" s="4">
        <f>143+2911</f>
        <v>3054</v>
      </c>
      <c r="C209" s="4">
        <v>3375</v>
      </c>
      <c r="D209" s="4">
        <v>3765</v>
      </c>
      <c r="E209" s="31">
        <v>4228.5124</v>
      </c>
      <c r="F209" s="66">
        <v>4896.51</v>
      </c>
      <c r="G209" s="69">
        <f>135874/20</f>
        <v>6793.7</v>
      </c>
      <c r="H209">
        <v>4708</v>
      </c>
      <c r="I209" s="8"/>
      <c r="J209" s="8"/>
    </row>
    <row r="210" spans="1:10" ht="12.75">
      <c r="A210" s="3" t="s">
        <v>4</v>
      </c>
      <c r="B210" s="4">
        <v>27233</v>
      </c>
      <c r="C210" s="4">
        <v>32877</v>
      </c>
      <c r="D210" s="4">
        <v>42357</v>
      </c>
      <c r="E210" s="31">
        <v>55424.4222</v>
      </c>
      <c r="F210" s="66">
        <v>73983.911</v>
      </c>
      <c r="G210" s="8">
        <f>2105705/20</f>
        <v>105285.25</v>
      </c>
      <c r="H210">
        <v>51970</v>
      </c>
      <c r="I210" s="8"/>
      <c r="J210" s="8"/>
    </row>
    <row r="211" spans="1:10" ht="12.75">
      <c r="A211" s="3" t="s">
        <v>5</v>
      </c>
      <c r="B211" s="4">
        <v>10261</v>
      </c>
      <c r="C211" s="4">
        <v>10652</v>
      </c>
      <c r="D211" s="4">
        <v>14417</v>
      </c>
      <c r="E211" s="31">
        <v>17325.0878</v>
      </c>
      <c r="F211" s="66">
        <v>24937.7665</v>
      </c>
      <c r="G211" s="8">
        <f>655042/20</f>
        <v>32752.1</v>
      </c>
      <c r="H211">
        <v>18542</v>
      </c>
      <c r="I211" s="8"/>
      <c r="J211" s="8"/>
    </row>
    <row r="212" spans="1:10" ht="12.75">
      <c r="A212" s="3" t="s">
        <v>6</v>
      </c>
      <c r="B212" s="4">
        <v>18546</v>
      </c>
      <c r="C212" s="4">
        <v>23962</v>
      </c>
      <c r="D212" s="4">
        <v>29950</v>
      </c>
      <c r="E212" s="31">
        <v>39185.5741</v>
      </c>
      <c r="F212" s="66">
        <v>48512.1606</v>
      </c>
      <c r="G212" s="8">
        <f>1520549/20</f>
        <v>76027.45</v>
      </c>
      <c r="H212">
        <v>38389</v>
      </c>
      <c r="I212" s="8"/>
      <c r="J212" s="8"/>
    </row>
    <row r="213" spans="1:10" ht="12.75">
      <c r="A213" s="3"/>
      <c r="B213" s="4"/>
      <c r="C213" s="4"/>
      <c r="D213" s="4"/>
      <c r="E213" s="31"/>
      <c r="F213" s="66"/>
      <c r="G213" s="8"/>
      <c r="I213" s="8"/>
      <c r="J213" s="8"/>
    </row>
    <row r="214" spans="1:10" ht="12.75">
      <c r="A214" s="3" t="s">
        <v>7</v>
      </c>
      <c r="B214" s="4">
        <v>2250</v>
      </c>
      <c r="C214" s="4">
        <v>2626</v>
      </c>
      <c r="D214" s="4">
        <v>3360</v>
      </c>
      <c r="E214" s="31">
        <v>4516.5548</v>
      </c>
      <c r="F214" s="66">
        <v>6067.3515</v>
      </c>
      <c r="G214" s="8">
        <f>184232/20</f>
        <v>9211.6</v>
      </c>
      <c r="H214">
        <v>4972</v>
      </c>
      <c r="I214" s="8"/>
      <c r="J214" s="8"/>
    </row>
    <row r="215" spans="1:10" ht="12.75">
      <c r="A215" s="3" t="s">
        <v>8</v>
      </c>
      <c r="B215" s="4">
        <v>565</v>
      </c>
      <c r="C215" s="4">
        <v>474</v>
      </c>
      <c r="D215" s="4">
        <v>635</v>
      </c>
      <c r="E215" s="31">
        <v>699.7785</v>
      </c>
      <c r="F215" s="66">
        <v>1107.2147</v>
      </c>
      <c r="G215" s="8">
        <f>26108/20</f>
        <v>1305.4</v>
      </c>
      <c r="H215">
        <v>960</v>
      </c>
      <c r="I215" s="8"/>
      <c r="J215" s="8"/>
    </row>
    <row r="216" spans="1:10" ht="12.75">
      <c r="A216" s="3" t="s">
        <v>9</v>
      </c>
      <c r="B216" s="4">
        <v>1120</v>
      </c>
      <c r="C216" s="4">
        <v>1400</v>
      </c>
      <c r="D216" s="4">
        <v>2052</v>
      </c>
      <c r="E216" s="31">
        <v>3073.2357</v>
      </c>
      <c r="F216" s="66">
        <v>4376.3748</v>
      </c>
      <c r="G216" s="8">
        <f>131677/20</f>
        <v>6583.85</v>
      </c>
      <c r="H216">
        <v>3366</v>
      </c>
      <c r="I216" s="8"/>
      <c r="J216" s="8"/>
    </row>
    <row r="217" spans="1:10" ht="12.75">
      <c r="A217" s="3" t="s">
        <v>10</v>
      </c>
      <c r="B217" s="4">
        <v>667</v>
      </c>
      <c r="C217" s="4">
        <v>747</v>
      </c>
      <c r="D217" s="4">
        <v>804</v>
      </c>
      <c r="E217" s="31">
        <v>891.9551</v>
      </c>
      <c r="F217" s="66">
        <v>1001.5766</v>
      </c>
      <c r="G217" s="8">
        <f>35103/20</f>
        <v>1755.15</v>
      </c>
      <c r="H217">
        <v>1142</v>
      </c>
      <c r="I217" s="8"/>
      <c r="J217" s="8"/>
    </row>
    <row r="218" spans="1:10" ht="12.75">
      <c r="A218" s="3"/>
      <c r="B218" s="4"/>
      <c r="C218" s="4"/>
      <c r="D218" s="4"/>
      <c r="E218" s="4"/>
      <c r="F218" s="48"/>
      <c r="H218" s="3"/>
      <c r="I218" s="4"/>
      <c r="J218" s="4"/>
    </row>
    <row r="219" spans="1:10" ht="12.75">
      <c r="A219" s="6" t="s">
        <v>97</v>
      </c>
      <c r="B219" s="5">
        <v>4.2</v>
      </c>
      <c r="C219" s="5">
        <v>4.27</v>
      </c>
      <c r="D219" s="5">
        <v>4.85</v>
      </c>
      <c r="E219" s="5">
        <v>5.8</v>
      </c>
      <c r="F219" s="54">
        <v>6.27</v>
      </c>
      <c r="G219" s="5">
        <v>6.18</v>
      </c>
      <c r="H219">
        <v>6.05</v>
      </c>
      <c r="I219" s="5"/>
      <c r="J219" s="5"/>
    </row>
    <row r="220" spans="1:10" ht="12.75">
      <c r="A220" s="6" t="s">
        <v>98</v>
      </c>
      <c r="B220" s="5">
        <v>3.54</v>
      </c>
      <c r="C220" s="5">
        <v>3.48</v>
      </c>
      <c r="D220" s="5">
        <v>3.94</v>
      </c>
      <c r="E220" s="5">
        <v>3.52</v>
      </c>
      <c r="F220" s="54">
        <v>3.73</v>
      </c>
      <c r="G220" s="5">
        <v>4.01</v>
      </c>
      <c r="H220">
        <v>4.43</v>
      </c>
      <c r="I220" s="5"/>
      <c r="J220" s="5"/>
    </row>
    <row r="221" spans="1:10" ht="12.75">
      <c r="A221" s="6" t="s">
        <v>44</v>
      </c>
      <c r="B221" s="5">
        <v>17.51</v>
      </c>
      <c r="C221" s="5">
        <v>16.94</v>
      </c>
      <c r="D221" s="5">
        <v>13.25</v>
      </c>
      <c r="E221" s="5">
        <v>10.79</v>
      </c>
      <c r="F221" s="54">
        <v>8.7</v>
      </c>
      <c r="G221" s="5">
        <v>13.14</v>
      </c>
      <c r="H221">
        <v>13.52</v>
      </c>
      <c r="I221" s="5"/>
      <c r="J221" s="5"/>
    </row>
    <row r="222" spans="1:10" ht="12.75">
      <c r="A222" s="6"/>
      <c r="B222" s="5"/>
      <c r="C222" s="5"/>
      <c r="D222" s="5"/>
      <c r="E222" s="5"/>
      <c r="F222" s="54"/>
      <c r="I222" s="5"/>
      <c r="J222" s="5"/>
    </row>
    <row r="223" spans="1:10" ht="12.75">
      <c r="A223" s="6" t="s">
        <v>11</v>
      </c>
      <c r="B223" s="5">
        <v>1.12</v>
      </c>
      <c r="C223" s="5">
        <v>1.24</v>
      </c>
      <c r="D223" s="5">
        <v>1.17</v>
      </c>
      <c r="E223">
        <v>1.29</v>
      </c>
      <c r="F223" s="50">
        <v>1.24</v>
      </c>
      <c r="G223" s="5">
        <v>1.03</v>
      </c>
      <c r="H223">
        <v>1.13</v>
      </c>
      <c r="I223" s="5"/>
      <c r="J223" s="5"/>
    </row>
    <row r="224" spans="1:10" ht="12.75">
      <c r="A224" s="6" t="s">
        <v>12</v>
      </c>
      <c r="B224" s="5">
        <v>16.23</v>
      </c>
      <c r="C224" s="5">
        <v>13.92</v>
      </c>
      <c r="D224" s="5">
        <v>12.76</v>
      </c>
      <c r="E224">
        <v>12.09</v>
      </c>
      <c r="F224" s="50">
        <v>13.61</v>
      </c>
      <c r="G224" s="32">
        <v>13.24</v>
      </c>
      <c r="H224" s="6">
        <v>13.98</v>
      </c>
      <c r="I224" s="5"/>
      <c r="J224" s="5"/>
    </row>
    <row r="225" spans="1:10" ht="12.75">
      <c r="A225" s="6" t="s">
        <v>13</v>
      </c>
      <c r="B225" s="5">
        <v>1.12</v>
      </c>
      <c r="C225" s="5">
        <v>0.64</v>
      </c>
      <c r="D225" s="5">
        <v>0.47</v>
      </c>
      <c r="E225">
        <v>0.32</v>
      </c>
      <c r="F225" s="50">
        <v>0.29</v>
      </c>
      <c r="G225" s="32">
        <v>0.68</v>
      </c>
      <c r="H225" s="5">
        <v>1.05</v>
      </c>
      <c r="I225" s="5"/>
      <c r="J225" s="5"/>
    </row>
    <row r="226" spans="5:6" ht="12.75">
      <c r="E226" s="23"/>
      <c r="F226" s="23"/>
    </row>
    <row r="227" spans="5:6" ht="12.75">
      <c r="E227" s="23"/>
      <c r="F227" s="23"/>
    </row>
    <row r="228" spans="1:10" ht="12.75">
      <c r="A228" s="49" t="s">
        <v>15</v>
      </c>
      <c r="B228" s="50"/>
      <c r="C228" s="50"/>
      <c r="D228" s="50"/>
      <c r="E228" s="50"/>
      <c r="F228" s="50"/>
      <c r="G228" s="50"/>
      <c r="H228" s="55" t="s">
        <v>55</v>
      </c>
      <c r="I228" s="28"/>
      <c r="J228" s="28"/>
    </row>
    <row r="229" spans="1:47" s="23" customFormat="1" ht="12.75">
      <c r="A229" s="24"/>
      <c r="B229" s="24"/>
      <c r="C229" s="24"/>
      <c r="D229" s="24"/>
      <c r="E229" s="24"/>
      <c r="F229" s="24"/>
      <c r="G229" s="44"/>
      <c r="H229" s="29" t="s">
        <v>14</v>
      </c>
      <c r="I229" s="29"/>
      <c r="J229" s="29"/>
      <c r="K229" s="4"/>
      <c r="T229" s="4"/>
      <c r="AC229" s="4"/>
      <c r="AL229" s="4"/>
      <c r="AU229" s="4"/>
    </row>
    <row r="230" spans="1:10" ht="12.75">
      <c r="A230" s="51" t="s">
        <v>1</v>
      </c>
      <c r="B230" s="52" t="s">
        <v>0</v>
      </c>
      <c r="C230" s="52" t="s">
        <v>91</v>
      </c>
      <c r="D230" s="52" t="s">
        <v>95</v>
      </c>
      <c r="E230" s="52" t="s">
        <v>106</v>
      </c>
      <c r="F230" s="52" t="s">
        <v>111</v>
      </c>
      <c r="G230" s="51" t="s">
        <v>43</v>
      </c>
      <c r="H230" s="51" t="s">
        <v>88</v>
      </c>
      <c r="I230" s="13"/>
      <c r="J230" s="13"/>
    </row>
    <row r="231" spans="1:10" ht="12.75">
      <c r="A231" s="51"/>
      <c r="B231" s="51"/>
      <c r="C231" s="51"/>
      <c r="D231" s="51"/>
      <c r="E231" s="51"/>
      <c r="F231" s="51"/>
      <c r="G231" s="52" t="s">
        <v>111</v>
      </c>
      <c r="H231" s="52" t="s">
        <v>111</v>
      </c>
      <c r="I231" s="38"/>
      <c r="J231" s="38"/>
    </row>
    <row r="232" spans="1:10" ht="12.75">
      <c r="A232" s="3" t="s">
        <v>2</v>
      </c>
      <c r="B232" s="4">
        <v>1072</v>
      </c>
      <c r="C232" s="4">
        <v>1057</v>
      </c>
      <c r="D232" s="4">
        <v>1071</v>
      </c>
      <c r="E232" s="4">
        <v>1071</v>
      </c>
      <c r="F232" s="48">
        <v>1093</v>
      </c>
      <c r="G232" s="7">
        <v>1967.85</v>
      </c>
      <c r="H232">
        <v>825</v>
      </c>
      <c r="I232" s="8"/>
      <c r="J232" s="8"/>
    </row>
    <row r="233" spans="1:10" ht="12.75">
      <c r="A233" s="3" t="s">
        <v>3</v>
      </c>
      <c r="B233" s="4">
        <v>10201</v>
      </c>
      <c r="C233" s="4">
        <v>10156</v>
      </c>
      <c r="D233" s="4">
        <v>10120</v>
      </c>
      <c r="E233" s="4">
        <v>9957</v>
      </c>
      <c r="F233" s="48">
        <v>9883</v>
      </c>
      <c r="G233" s="31">
        <v>23303.15</v>
      </c>
      <c r="H233">
        <v>12039</v>
      </c>
      <c r="I233" s="8"/>
      <c r="J233" s="8"/>
    </row>
    <row r="234" spans="1:10" ht="12.75">
      <c r="A234" s="6" t="s">
        <v>100</v>
      </c>
      <c r="B234" s="5">
        <v>313</v>
      </c>
      <c r="C234" s="5">
        <v>364</v>
      </c>
      <c r="D234" s="5">
        <v>458</v>
      </c>
      <c r="E234">
        <v>559</v>
      </c>
      <c r="F234" s="50">
        <v>714</v>
      </c>
      <c r="G234" s="32">
        <v>778.0612244911096</v>
      </c>
      <c r="H234">
        <v>750.55</v>
      </c>
      <c r="I234" s="5"/>
      <c r="J234" s="5"/>
    </row>
    <row r="235" spans="1:10" ht="12.75">
      <c r="A235" s="6" t="s">
        <v>101</v>
      </c>
      <c r="B235" s="5">
        <v>0.6</v>
      </c>
      <c r="C235" s="5">
        <v>0.72</v>
      </c>
      <c r="D235" s="5">
        <v>1.99</v>
      </c>
      <c r="E235">
        <v>3.61</v>
      </c>
      <c r="F235" s="50">
        <v>4.28</v>
      </c>
      <c r="G235" s="35">
        <v>4.82681525888131</v>
      </c>
      <c r="H235" s="32">
        <v>5.6</v>
      </c>
      <c r="I235" s="5"/>
      <c r="J235" s="5"/>
    </row>
    <row r="236" spans="1:10" ht="12.75">
      <c r="A236" s="3"/>
      <c r="B236" s="4"/>
      <c r="C236" s="4"/>
      <c r="D236" s="4"/>
      <c r="E236" s="4"/>
      <c r="F236" s="48"/>
      <c r="I236" s="4"/>
      <c r="J236" s="4"/>
    </row>
    <row r="237" spans="1:10" ht="12.75">
      <c r="A237" s="3" t="s">
        <v>123</v>
      </c>
      <c r="B237" s="4">
        <f>287+817</f>
        <v>1104</v>
      </c>
      <c r="C237" s="4">
        <v>1339</v>
      </c>
      <c r="D237" s="4">
        <v>1496</v>
      </c>
      <c r="E237" s="31">
        <v>1800.6628</v>
      </c>
      <c r="F237" s="66">
        <v>2170.4957</v>
      </c>
      <c r="G237" s="69">
        <f>135874/20</f>
        <v>6793.7</v>
      </c>
      <c r="H237">
        <v>4708</v>
      </c>
      <c r="I237" s="8"/>
      <c r="J237" s="8"/>
    </row>
    <row r="238" spans="1:10" ht="12.75">
      <c r="A238" s="3" t="s">
        <v>4</v>
      </c>
      <c r="B238" s="4">
        <v>20897</v>
      </c>
      <c r="C238" s="4">
        <v>23623</v>
      </c>
      <c r="D238" s="4">
        <v>27690</v>
      </c>
      <c r="E238" s="31">
        <v>33943.1809</v>
      </c>
      <c r="F238" s="66">
        <v>43050.6141</v>
      </c>
      <c r="G238" s="8">
        <f>2105705/20</f>
        <v>105285.25</v>
      </c>
      <c r="H238">
        <v>51970</v>
      </c>
      <c r="I238" s="8"/>
      <c r="J238" s="8"/>
    </row>
    <row r="239" spans="1:10" ht="12.75">
      <c r="A239" s="3" t="s">
        <v>5</v>
      </c>
      <c r="B239" s="4">
        <v>9697</v>
      </c>
      <c r="C239" s="4">
        <v>8571</v>
      </c>
      <c r="D239" s="4">
        <v>9235</v>
      </c>
      <c r="E239" s="31">
        <v>10282.9819</v>
      </c>
      <c r="F239" s="66">
        <v>12473.0819</v>
      </c>
      <c r="G239" s="8">
        <f>655042/20</f>
        <v>32752.1</v>
      </c>
      <c r="H239">
        <v>18542</v>
      </c>
      <c r="I239" s="8"/>
      <c r="J239" s="8"/>
    </row>
    <row r="240" spans="1:10" ht="12.75">
      <c r="A240" s="3" t="s">
        <v>6</v>
      </c>
      <c r="B240" s="4">
        <v>11309</v>
      </c>
      <c r="C240" s="4">
        <v>14231</v>
      </c>
      <c r="D240" s="4">
        <v>18303</v>
      </c>
      <c r="E240" s="31">
        <v>23023.9836</v>
      </c>
      <c r="F240" s="66">
        <v>28877.957</v>
      </c>
      <c r="G240" s="8">
        <f>1520549/20</f>
        <v>76027.45</v>
      </c>
      <c r="H240">
        <v>38389</v>
      </c>
      <c r="I240" s="8"/>
      <c r="J240" s="8"/>
    </row>
    <row r="241" spans="1:10" ht="12.75">
      <c r="A241" s="3"/>
      <c r="B241" s="4"/>
      <c r="C241" s="4"/>
      <c r="D241" s="4"/>
      <c r="E241" s="31"/>
      <c r="F241" s="66"/>
      <c r="G241" s="8"/>
      <c r="I241" s="8"/>
      <c r="J241" s="8"/>
    </row>
    <row r="242" spans="1:10" ht="12.75">
      <c r="A242" s="3" t="s">
        <v>7</v>
      </c>
      <c r="B242" s="4">
        <v>1725</v>
      </c>
      <c r="C242" s="4">
        <v>1760</v>
      </c>
      <c r="D242" s="4">
        <v>2119</v>
      </c>
      <c r="E242" s="31">
        <v>2675.8959</v>
      </c>
      <c r="F242" s="66">
        <v>3447.4953</v>
      </c>
      <c r="G242" s="8">
        <f>184232/20</f>
        <v>9211.6</v>
      </c>
      <c r="H242">
        <v>4972</v>
      </c>
      <c r="I242" s="8"/>
      <c r="J242" s="8"/>
    </row>
    <row r="243" spans="1:10" ht="12.75">
      <c r="A243" s="3" t="s">
        <v>8</v>
      </c>
      <c r="B243" s="4">
        <v>311</v>
      </c>
      <c r="C243" s="4">
        <v>439</v>
      </c>
      <c r="D243" s="4">
        <v>392</v>
      </c>
      <c r="E243" s="31">
        <v>478.1288</v>
      </c>
      <c r="F243" s="66">
        <v>430.1255</v>
      </c>
      <c r="G243" s="8">
        <f>26108/20</f>
        <v>1305.4</v>
      </c>
      <c r="H243">
        <v>960</v>
      </c>
      <c r="I243" s="8"/>
      <c r="J243" s="8"/>
    </row>
    <row r="244" spans="1:10" ht="12.75">
      <c r="A244" s="3" t="s">
        <v>9</v>
      </c>
      <c r="B244" s="4">
        <v>1039</v>
      </c>
      <c r="C244" s="4">
        <v>1037</v>
      </c>
      <c r="D244" s="4">
        <v>1263</v>
      </c>
      <c r="E244" s="31">
        <v>1817.1435</v>
      </c>
      <c r="F244" s="66">
        <v>2383.0709</v>
      </c>
      <c r="G244" s="8">
        <f>131677/20</f>
        <v>6583.85</v>
      </c>
      <c r="H244">
        <v>3366</v>
      </c>
      <c r="I244" s="8"/>
      <c r="J244" s="8"/>
    </row>
    <row r="245" spans="1:10" ht="12.75">
      <c r="A245" s="3" t="s">
        <v>10</v>
      </c>
      <c r="B245" s="4">
        <v>616</v>
      </c>
      <c r="C245" s="4">
        <v>561</v>
      </c>
      <c r="D245" s="4">
        <v>612</v>
      </c>
      <c r="E245" s="31">
        <v>650.4412</v>
      </c>
      <c r="F245" s="66">
        <v>768.19</v>
      </c>
      <c r="G245" s="8">
        <f>35103/20</f>
        <v>1755.15</v>
      </c>
      <c r="H245">
        <v>1142</v>
      </c>
      <c r="I245" s="8"/>
      <c r="J245" s="8"/>
    </row>
    <row r="246" spans="1:10" ht="12.75">
      <c r="A246" s="3"/>
      <c r="B246" s="4"/>
      <c r="C246" s="4"/>
      <c r="D246" s="4"/>
      <c r="E246" s="4"/>
      <c r="F246" s="48"/>
      <c r="H246" s="3"/>
      <c r="I246" s="4"/>
      <c r="J246" s="4"/>
    </row>
    <row r="247" spans="1:10" ht="12.75">
      <c r="A247" s="6" t="s">
        <v>97</v>
      </c>
      <c r="B247" s="5">
        <v>4.96</v>
      </c>
      <c r="C247" s="5">
        <v>4.42</v>
      </c>
      <c r="D247" s="5">
        <v>4.62</v>
      </c>
      <c r="E247" s="5">
        <v>5.52</v>
      </c>
      <c r="F247" s="54">
        <v>5.87</v>
      </c>
      <c r="G247" s="5">
        <v>6.18</v>
      </c>
      <c r="H247">
        <v>6.05</v>
      </c>
      <c r="I247" s="5"/>
      <c r="J247" s="5"/>
    </row>
    <row r="248" spans="1:10" ht="12.75">
      <c r="A248" s="6" t="s">
        <v>98</v>
      </c>
      <c r="B248" s="5">
        <v>3.31</v>
      </c>
      <c r="C248" s="5">
        <v>3.3</v>
      </c>
      <c r="D248" s="5">
        <v>3.94</v>
      </c>
      <c r="E248" s="5">
        <v>3.93</v>
      </c>
      <c r="F248" s="54">
        <v>4.02</v>
      </c>
      <c r="G248" s="5">
        <v>4.01</v>
      </c>
      <c r="H248">
        <v>4.43</v>
      </c>
      <c r="I248" s="5"/>
      <c r="J248" s="5"/>
    </row>
    <row r="249" spans="1:10" ht="12.75">
      <c r="A249" s="6" t="s">
        <v>44</v>
      </c>
      <c r="B249" s="5">
        <v>25.42</v>
      </c>
      <c r="C249" s="5">
        <v>22.16</v>
      </c>
      <c r="D249" s="5">
        <v>20.49</v>
      </c>
      <c r="E249" s="5">
        <v>15.03</v>
      </c>
      <c r="F249" s="54">
        <v>14.85</v>
      </c>
      <c r="G249" s="5">
        <v>13.14</v>
      </c>
      <c r="H249">
        <v>13.52</v>
      </c>
      <c r="I249" s="5"/>
      <c r="J249" s="5"/>
    </row>
    <row r="250" spans="1:10" ht="12.75">
      <c r="A250" s="6"/>
      <c r="B250" s="5"/>
      <c r="C250" s="5"/>
      <c r="D250" s="5"/>
      <c r="E250" s="5"/>
      <c r="F250" s="54"/>
      <c r="I250" s="5"/>
      <c r="J250" s="5"/>
    </row>
    <row r="251" spans="1:10" ht="12.75">
      <c r="A251" s="6" t="s">
        <v>11</v>
      </c>
      <c r="B251" s="5">
        <v>0.26</v>
      </c>
      <c r="C251" s="5">
        <v>0.29</v>
      </c>
      <c r="D251" s="5">
        <v>0.71</v>
      </c>
      <c r="E251">
        <v>1.06</v>
      </c>
      <c r="F251" s="50">
        <v>1.02</v>
      </c>
      <c r="G251" s="5">
        <v>1.03</v>
      </c>
      <c r="H251">
        <v>1.13</v>
      </c>
      <c r="I251" s="5"/>
      <c r="J251" s="5"/>
    </row>
    <row r="252" spans="1:10" ht="12.75">
      <c r="A252" s="6" t="s">
        <v>12</v>
      </c>
      <c r="B252" s="5">
        <v>11.91</v>
      </c>
      <c r="C252" s="5">
        <v>10.62</v>
      </c>
      <c r="D252" s="5">
        <v>11.52</v>
      </c>
      <c r="E252">
        <v>11.09</v>
      </c>
      <c r="F252" s="50">
        <v>12.07</v>
      </c>
      <c r="G252" s="32">
        <v>13.24</v>
      </c>
      <c r="H252" s="6">
        <v>13.98</v>
      </c>
      <c r="I252" s="5"/>
      <c r="J252" s="5"/>
    </row>
    <row r="253" spans="1:10" ht="12.75">
      <c r="A253" s="6" t="s">
        <v>13</v>
      </c>
      <c r="B253" s="5">
        <v>5.23</v>
      </c>
      <c r="C253" s="5">
        <v>3.04</v>
      </c>
      <c r="D253" s="5">
        <v>1.99</v>
      </c>
      <c r="E253">
        <v>0.94</v>
      </c>
      <c r="F253" s="50">
        <v>1.09</v>
      </c>
      <c r="G253" s="32">
        <v>0.68</v>
      </c>
      <c r="H253" s="5">
        <v>1.05</v>
      </c>
      <c r="I253" s="5"/>
      <c r="J253" s="5"/>
    </row>
    <row r="254" spans="5:6" ht="12.75">
      <c r="E254" s="23"/>
      <c r="F254" s="23"/>
    </row>
    <row r="255" spans="5:6" ht="12.75">
      <c r="E255" s="23"/>
      <c r="F255" s="23"/>
    </row>
    <row r="256" spans="1:10" ht="12.75">
      <c r="A256" s="49" t="s">
        <v>15</v>
      </c>
      <c r="B256" s="50"/>
      <c r="C256" s="50"/>
      <c r="D256" s="50"/>
      <c r="E256" s="50"/>
      <c r="F256" s="50"/>
      <c r="G256" s="50"/>
      <c r="H256" s="55" t="s">
        <v>116</v>
      </c>
      <c r="I256" s="28"/>
      <c r="J256" s="28"/>
    </row>
    <row r="257" spans="1:47" s="23" customFormat="1" ht="12.75">
      <c r="A257" s="24"/>
      <c r="B257" s="24"/>
      <c r="C257" s="24"/>
      <c r="D257" s="24"/>
      <c r="E257" s="24"/>
      <c r="F257" s="24"/>
      <c r="G257" s="44"/>
      <c r="H257" s="29" t="s">
        <v>14</v>
      </c>
      <c r="I257" s="29"/>
      <c r="J257" s="29"/>
      <c r="K257" s="4"/>
      <c r="T257" s="4"/>
      <c r="AC257" s="4"/>
      <c r="AL257" s="4"/>
      <c r="AU257" s="4"/>
    </row>
    <row r="258" spans="1:10" ht="12.75">
      <c r="A258" s="51" t="s">
        <v>1</v>
      </c>
      <c r="B258" s="52" t="s">
        <v>0</v>
      </c>
      <c r="C258" s="52" t="s">
        <v>91</v>
      </c>
      <c r="D258" s="52" t="s">
        <v>95</v>
      </c>
      <c r="E258" s="52" t="s">
        <v>106</v>
      </c>
      <c r="F258" s="52" t="s">
        <v>111</v>
      </c>
      <c r="G258" s="51" t="s">
        <v>43</v>
      </c>
      <c r="H258" s="51" t="s">
        <v>88</v>
      </c>
      <c r="I258" s="13"/>
      <c r="J258" s="13"/>
    </row>
    <row r="259" spans="1:10" ht="12.75">
      <c r="A259" s="51"/>
      <c r="B259" s="51"/>
      <c r="C259" s="51"/>
      <c r="D259" s="51"/>
      <c r="E259" s="51"/>
      <c r="F259" s="51"/>
      <c r="G259" s="52" t="s">
        <v>111</v>
      </c>
      <c r="H259" s="52" t="s">
        <v>111</v>
      </c>
      <c r="I259" s="38"/>
      <c r="J259" s="38"/>
    </row>
    <row r="260" spans="1:10" ht="12.75">
      <c r="A260" s="3" t="s">
        <v>2</v>
      </c>
      <c r="B260" s="4">
        <v>37</v>
      </c>
      <c r="C260" s="4">
        <v>173</v>
      </c>
      <c r="D260" s="4">
        <v>442</v>
      </c>
      <c r="E260" s="4">
        <v>500</v>
      </c>
      <c r="F260" s="48">
        <v>510</v>
      </c>
      <c r="G260" s="7">
        <v>1967.85</v>
      </c>
      <c r="H260">
        <v>825</v>
      </c>
      <c r="I260" s="8"/>
      <c r="J260" s="8"/>
    </row>
    <row r="261" spans="1:10" ht="12.75">
      <c r="A261" s="3" t="s">
        <v>3</v>
      </c>
      <c r="B261" s="4">
        <v>4530</v>
      </c>
      <c r="C261" s="4">
        <v>4548</v>
      </c>
      <c r="D261" s="4">
        <v>7482</v>
      </c>
      <c r="E261" s="4">
        <v>8253</v>
      </c>
      <c r="F261" s="48">
        <v>10201</v>
      </c>
      <c r="G261" s="31">
        <v>23303.15</v>
      </c>
      <c r="H261">
        <v>12039</v>
      </c>
      <c r="I261" s="8"/>
      <c r="J261" s="8"/>
    </row>
    <row r="262" spans="1:10" ht="12.75">
      <c r="A262" s="6" t="s">
        <v>100</v>
      </c>
      <c r="B262" s="5">
        <v>1349.6</v>
      </c>
      <c r="C262" s="5">
        <v>1718.24</v>
      </c>
      <c r="D262" s="5">
        <v>1387.16</v>
      </c>
      <c r="E262">
        <v>1809.17</v>
      </c>
      <c r="F262" s="50">
        <v>2030.33</v>
      </c>
      <c r="G262" s="32">
        <v>778.0612244911096</v>
      </c>
      <c r="H262">
        <v>750.55</v>
      </c>
      <c r="I262" s="5"/>
      <c r="J262" s="5"/>
    </row>
    <row r="263" spans="1:10" ht="12.75">
      <c r="A263" s="6" t="s">
        <v>101</v>
      </c>
      <c r="B263" s="5">
        <v>6.85</v>
      </c>
      <c r="C263" s="5">
        <v>12.45</v>
      </c>
      <c r="D263" s="5">
        <v>8.44</v>
      </c>
      <c r="E263">
        <v>8.86</v>
      </c>
      <c r="F263" s="50">
        <v>8.42</v>
      </c>
      <c r="G263" s="35">
        <v>4.82681525888131</v>
      </c>
      <c r="H263" s="32">
        <v>5.6</v>
      </c>
      <c r="I263" s="5"/>
      <c r="J263" s="5"/>
    </row>
    <row r="264" spans="1:10" ht="12.75">
      <c r="A264" s="3"/>
      <c r="B264" s="4"/>
      <c r="C264" s="4"/>
      <c r="D264" s="4"/>
      <c r="E264" s="4"/>
      <c r="F264" s="48"/>
      <c r="I264" s="4"/>
      <c r="J264" s="4"/>
    </row>
    <row r="265" spans="1:10" ht="12.75">
      <c r="A265" s="3" t="s">
        <v>123</v>
      </c>
      <c r="B265" s="4">
        <v>5926</v>
      </c>
      <c r="C265" s="4">
        <v>6372</v>
      </c>
      <c r="D265" s="4">
        <v>8300</v>
      </c>
      <c r="E265" s="31">
        <v>8821.9661</v>
      </c>
      <c r="F265" s="66">
        <v>9423.865</v>
      </c>
      <c r="G265" s="69">
        <f>135874/20</f>
        <v>6793.7</v>
      </c>
      <c r="H265">
        <v>4708</v>
      </c>
      <c r="I265" s="8"/>
      <c r="J265" s="8"/>
    </row>
    <row r="266" spans="1:10" ht="12.75">
      <c r="A266" s="3" t="s">
        <v>4</v>
      </c>
      <c r="B266" s="4">
        <v>15103</v>
      </c>
      <c r="C266" s="4">
        <v>26001</v>
      </c>
      <c r="D266" s="4">
        <v>43354</v>
      </c>
      <c r="E266" s="31">
        <v>72997.9846</v>
      </c>
      <c r="F266" s="66">
        <v>112401.0127</v>
      </c>
      <c r="G266" s="8">
        <f>2105705/20</f>
        <v>105285.25</v>
      </c>
      <c r="H266">
        <v>51970</v>
      </c>
      <c r="I266" s="8"/>
      <c r="J266" s="8"/>
    </row>
    <row r="267" spans="1:10" ht="12.75">
      <c r="A267" s="3" t="s">
        <v>5</v>
      </c>
      <c r="B267" s="4">
        <v>25055</v>
      </c>
      <c r="C267" s="4">
        <v>25351</v>
      </c>
      <c r="D267" s="4">
        <v>25675</v>
      </c>
      <c r="E267" s="31">
        <v>32802.9278</v>
      </c>
      <c r="F267" s="66">
        <v>50047.5963</v>
      </c>
      <c r="G267" s="8">
        <f>655042/20</f>
        <v>32752.1</v>
      </c>
      <c r="H267">
        <v>18542</v>
      </c>
      <c r="I267" s="8"/>
      <c r="J267" s="8"/>
    </row>
    <row r="268" spans="1:10" ht="12.75">
      <c r="A268" s="3" t="s">
        <v>6</v>
      </c>
      <c r="B268" s="4">
        <v>45414</v>
      </c>
      <c r="C268" s="4">
        <v>52739</v>
      </c>
      <c r="D268" s="4">
        <v>62471</v>
      </c>
      <c r="E268" s="31">
        <v>82212.6886</v>
      </c>
      <c r="F268" s="66">
        <v>103428.3391</v>
      </c>
      <c r="G268" s="8">
        <f>1520549/20</f>
        <v>76027.45</v>
      </c>
      <c r="H268">
        <v>38389</v>
      </c>
      <c r="I268" s="8"/>
      <c r="J268" s="8"/>
    </row>
    <row r="269" spans="1:10" ht="12.75">
      <c r="A269" s="3"/>
      <c r="B269" s="4"/>
      <c r="C269" s="4"/>
      <c r="D269" s="4"/>
      <c r="E269" s="31"/>
      <c r="F269" s="66"/>
      <c r="G269" s="8"/>
      <c r="I269" s="8"/>
      <c r="J269" s="8"/>
    </row>
    <row r="270" spans="1:10" ht="12.75">
      <c r="A270" s="3" t="s">
        <v>7</v>
      </c>
      <c r="B270" s="4">
        <v>2656</v>
      </c>
      <c r="C270" s="4">
        <v>5381</v>
      </c>
      <c r="D270" s="4">
        <v>6345</v>
      </c>
      <c r="E270" s="31">
        <v>8040.8766</v>
      </c>
      <c r="F270" s="66">
        <v>11631.6268</v>
      </c>
      <c r="G270" s="8">
        <f>184232/20</f>
        <v>9211.6</v>
      </c>
      <c r="H270">
        <v>4972</v>
      </c>
      <c r="I270" s="8"/>
      <c r="J270" s="8"/>
    </row>
    <row r="271" spans="1:10" ht="12.75">
      <c r="A271" s="3" t="s">
        <v>8</v>
      </c>
      <c r="B271" s="4">
        <v>627</v>
      </c>
      <c r="C271" s="4">
        <v>1280</v>
      </c>
      <c r="D271" s="4">
        <v>1027</v>
      </c>
      <c r="E271" s="31">
        <v>1581.7742</v>
      </c>
      <c r="F271" s="66">
        <v>1389.9241</v>
      </c>
      <c r="G271" s="8">
        <f>26108/20</f>
        <v>1305.4</v>
      </c>
      <c r="H271">
        <v>960</v>
      </c>
      <c r="I271" s="8"/>
      <c r="J271" s="8"/>
    </row>
    <row r="272" spans="1:10" ht="12.75">
      <c r="A272" s="3" t="s">
        <v>9</v>
      </c>
      <c r="B272" s="4">
        <v>2468</v>
      </c>
      <c r="C272" s="4">
        <v>5001</v>
      </c>
      <c r="D272" s="4">
        <v>5687</v>
      </c>
      <c r="E272" s="31">
        <v>7364.4133</v>
      </c>
      <c r="F272" s="66">
        <v>10305.7154</v>
      </c>
      <c r="G272" s="8">
        <f>131677/20</f>
        <v>6583.85</v>
      </c>
      <c r="H272">
        <v>3366</v>
      </c>
      <c r="I272" s="8"/>
      <c r="J272" s="8"/>
    </row>
    <row r="273" spans="1:10" ht="12.75">
      <c r="A273" s="3" t="s">
        <v>10</v>
      </c>
      <c r="B273" s="4">
        <v>454</v>
      </c>
      <c r="C273" s="4">
        <v>859</v>
      </c>
      <c r="D273" s="4">
        <v>778</v>
      </c>
      <c r="E273" s="31">
        <v>958.7824</v>
      </c>
      <c r="F273" s="66">
        <v>1337.9139</v>
      </c>
      <c r="G273" s="8">
        <f>35103/20</f>
        <v>1755.15</v>
      </c>
      <c r="H273">
        <v>1142</v>
      </c>
      <c r="I273" s="8"/>
      <c r="J273" s="8"/>
    </row>
    <row r="274" spans="1:10" ht="12.75">
      <c r="A274" s="3"/>
      <c r="B274" s="4"/>
      <c r="C274" s="4"/>
      <c r="D274" s="4"/>
      <c r="E274" s="4"/>
      <c r="F274" s="48"/>
      <c r="H274" s="3"/>
      <c r="I274" s="4"/>
      <c r="J274" s="4"/>
    </row>
    <row r="275" spans="1:10" ht="12.75">
      <c r="A275" s="6" t="s">
        <v>97</v>
      </c>
      <c r="B275" s="5">
        <v>0.62</v>
      </c>
      <c r="C275" s="5">
        <v>1.58</v>
      </c>
      <c r="D275" s="5">
        <v>2.68</v>
      </c>
      <c r="E275" s="5">
        <v>3.97</v>
      </c>
      <c r="F275" s="54">
        <v>5.14</v>
      </c>
      <c r="G275" s="5">
        <v>6.18</v>
      </c>
      <c r="H275">
        <v>6.05</v>
      </c>
      <c r="I275" s="5"/>
      <c r="J275" s="5"/>
    </row>
    <row r="276" spans="1:10" ht="12.75">
      <c r="A276" s="6" t="s">
        <v>98</v>
      </c>
      <c r="B276" s="5">
        <v>4.19</v>
      </c>
      <c r="C276" s="5">
        <v>7.4</v>
      </c>
      <c r="D276" s="5">
        <v>6.42</v>
      </c>
      <c r="E276" s="5">
        <v>5.06</v>
      </c>
      <c r="F276" s="54">
        <v>4.83</v>
      </c>
      <c r="G276" s="5">
        <v>4.01</v>
      </c>
      <c r="H276">
        <v>4.43</v>
      </c>
      <c r="I276" s="5"/>
      <c r="J276" s="5"/>
    </row>
    <row r="277" spans="1:10" ht="12.75">
      <c r="A277" s="6" t="s">
        <v>44</v>
      </c>
      <c r="B277" s="5">
        <v>5.39</v>
      </c>
      <c r="C277" s="5">
        <v>5.44</v>
      </c>
      <c r="D277" s="5">
        <v>4.38</v>
      </c>
      <c r="E277" s="5">
        <v>4.62</v>
      </c>
      <c r="F277" s="54">
        <v>4.89</v>
      </c>
      <c r="G277" s="5">
        <v>13.14</v>
      </c>
      <c r="H277">
        <v>13.52</v>
      </c>
      <c r="I277" s="5"/>
      <c r="J277" s="5"/>
    </row>
    <row r="278" spans="1:10" ht="12.75">
      <c r="A278" s="6"/>
      <c r="B278" s="5"/>
      <c r="C278" s="5"/>
      <c r="D278" s="5"/>
      <c r="E278" s="5"/>
      <c r="F278" s="54"/>
      <c r="I278" s="5"/>
      <c r="J278" s="5"/>
    </row>
    <row r="279" spans="1:10" ht="12.75">
      <c r="A279" s="6" t="s">
        <v>11</v>
      </c>
      <c r="B279" s="5">
        <v>0.78</v>
      </c>
      <c r="C279" s="5">
        <v>0.68</v>
      </c>
      <c r="D279" s="5">
        <v>0.67</v>
      </c>
      <c r="E279">
        <v>0.67</v>
      </c>
      <c r="F279" s="50">
        <v>0.62</v>
      </c>
      <c r="G279" s="5">
        <v>1.03</v>
      </c>
      <c r="H279">
        <v>1.13</v>
      </c>
      <c r="I279" s="5"/>
      <c r="J279" s="5"/>
    </row>
    <row r="280" spans="1:10" ht="12.75">
      <c r="A280" s="6" t="s">
        <v>12</v>
      </c>
      <c r="B280" s="5">
        <v>15.51</v>
      </c>
      <c r="C280" s="5">
        <v>14.8</v>
      </c>
      <c r="D280" s="5">
        <v>13.73</v>
      </c>
      <c r="E280">
        <v>11.95</v>
      </c>
      <c r="F280" s="50">
        <v>11.57</v>
      </c>
      <c r="G280" s="32">
        <v>13.24</v>
      </c>
      <c r="H280" s="6">
        <v>13.98</v>
      </c>
      <c r="I280" s="5"/>
      <c r="J280" s="5"/>
    </row>
    <row r="281" spans="1:10" ht="12.75">
      <c r="A281" s="6" t="s">
        <v>13</v>
      </c>
      <c r="B281" s="5">
        <v>1.74</v>
      </c>
      <c r="C281" s="5">
        <v>1.01</v>
      </c>
      <c r="D281" s="5">
        <v>1.12</v>
      </c>
      <c r="E281" s="32">
        <v>1.3</v>
      </c>
      <c r="F281" s="50">
        <v>0.92</v>
      </c>
      <c r="G281" s="32">
        <v>0.68</v>
      </c>
      <c r="H281" s="5">
        <v>1.05</v>
      </c>
      <c r="I281" s="5"/>
      <c r="J281" s="5"/>
    </row>
    <row r="282" spans="5:6" ht="12.75">
      <c r="E282" s="23"/>
      <c r="F282" s="23"/>
    </row>
    <row r="283" spans="5:6" ht="12.75">
      <c r="E283" s="23"/>
      <c r="F283" s="23"/>
    </row>
    <row r="284" spans="1:10" ht="12.75">
      <c r="A284" s="51" t="s">
        <v>15</v>
      </c>
      <c r="B284" s="48"/>
      <c r="C284" s="48"/>
      <c r="D284" s="48"/>
      <c r="E284" s="48"/>
      <c r="F284" s="48"/>
      <c r="G284" s="48"/>
      <c r="H284" s="71" t="s">
        <v>56</v>
      </c>
      <c r="I284" s="28"/>
      <c r="J284" s="28"/>
    </row>
    <row r="285" spans="1:47" s="23" customFormat="1" ht="12.75">
      <c r="A285" s="24"/>
      <c r="B285" s="24"/>
      <c r="C285" s="24"/>
      <c r="D285" s="24"/>
      <c r="E285" s="24"/>
      <c r="F285" s="24"/>
      <c r="G285" s="24"/>
      <c r="H285" s="29" t="s">
        <v>14</v>
      </c>
      <c r="I285" s="29"/>
      <c r="J285" s="29"/>
      <c r="K285" s="4"/>
      <c r="T285" s="4"/>
      <c r="AC285" s="4"/>
      <c r="AL285" s="4"/>
      <c r="AU285" s="4"/>
    </row>
    <row r="286" spans="1:10" ht="12.75">
      <c r="A286" s="51" t="s">
        <v>1</v>
      </c>
      <c r="B286" s="52" t="s">
        <v>0</v>
      </c>
      <c r="C286" s="52" t="s">
        <v>91</v>
      </c>
      <c r="D286" s="52" t="s">
        <v>95</v>
      </c>
      <c r="E286" s="52" t="s">
        <v>106</v>
      </c>
      <c r="F286" s="52" t="s">
        <v>111</v>
      </c>
      <c r="G286" s="51" t="s">
        <v>43</v>
      </c>
      <c r="H286" s="51" t="s">
        <v>88</v>
      </c>
      <c r="I286" s="13"/>
      <c r="J286" s="13"/>
    </row>
    <row r="287" spans="1:10" ht="12.75">
      <c r="A287" s="51"/>
      <c r="B287" s="51"/>
      <c r="C287" s="51"/>
      <c r="D287" s="51"/>
      <c r="E287" s="51"/>
      <c r="F287" s="51"/>
      <c r="G287" s="52" t="s">
        <v>111</v>
      </c>
      <c r="H287" s="52" t="s">
        <v>111</v>
      </c>
      <c r="I287" s="38"/>
      <c r="J287" s="38"/>
    </row>
    <row r="288" spans="1:10" ht="12.75">
      <c r="A288" s="3" t="s">
        <v>2</v>
      </c>
      <c r="B288" s="4">
        <v>1417</v>
      </c>
      <c r="C288" s="4">
        <v>1440</v>
      </c>
      <c r="D288" s="4">
        <v>1478</v>
      </c>
      <c r="E288" s="4">
        <v>1525</v>
      </c>
      <c r="F288" s="48">
        <v>1611</v>
      </c>
      <c r="G288" s="7">
        <v>1967.85</v>
      </c>
      <c r="H288">
        <v>825</v>
      </c>
      <c r="I288" s="8"/>
      <c r="J288" s="8"/>
    </row>
    <row r="289" spans="1:10" ht="12.75">
      <c r="A289" s="3" t="s">
        <v>3</v>
      </c>
      <c r="B289" s="4">
        <v>21567</v>
      </c>
      <c r="C289" s="4">
        <v>21394</v>
      </c>
      <c r="D289" s="4">
        <v>20892</v>
      </c>
      <c r="E289" s="4">
        <v>20548</v>
      </c>
      <c r="F289" s="48">
        <v>19993</v>
      </c>
      <c r="G289" s="7">
        <v>23303.15</v>
      </c>
      <c r="H289">
        <v>12039</v>
      </c>
      <c r="I289" s="8"/>
      <c r="J289" s="8"/>
    </row>
    <row r="290" spans="1:10" ht="12.75">
      <c r="A290" s="6" t="s">
        <v>100</v>
      </c>
      <c r="B290" s="5">
        <v>246</v>
      </c>
      <c r="C290" s="5">
        <v>295</v>
      </c>
      <c r="D290" s="5">
        <v>364</v>
      </c>
      <c r="E290" s="6">
        <v>488</v>
      </c>
      <c r="F290" s="54">
        <v>617</v>
      </c>
      <c r="G290" s="6">
        <v>778.0612244911096</v>
      </c>
      <c r="H290">
        <v>750.55</v>
      </c>
      <c r="I290" s="5"/>
      <c r="J290" s="5"/>
    </row>
    <row r="291" spans="1:10" ht="12.75">
      <c r="A291" s="6" t="s">
        <v>101</v>
      </c>
      <c r="B291" s="5">
        <v>1.87</v>
      </c>
      <c r="C291" s="5">
        <v>2.36</v>
      </c>
      <c r="D291" s="5">
        <v>3.64</v>
      </c>
      <c r="E291" s="3">
        <v>4.91</v>
      </c>
      <c r="F291" s="48">
        <v>6.23</v>
      </c>
      <c r="G291" s="72">
        <v>4.82681525888131</v>
      </c>
      <c r="H291" s="32">
        <v>5.6</v>
      </c>
      <c r="I291" s="5"/>
      <c r="J291" s="5"/>
    </row>
    <row r="292" spans="1:10" ht="12.75">
      <c r="A292" s="3"/>
      <c r="B292" s="4"/>
      <c r="C292" s="4"/>
      <c r="D292" s="4"/>
      <c r="E292" s="4"/>
      <c r="F292" s="48"/>
      <c r="G292" s="3"/>
      <c r="I292" s="4"/>
      <c r="J292" s="4"/>
    </row>
    <row r="293" spans="1:10" ht="12.75">
      <c r="A293" s="3" t="s">
        <v>123</v>
      </c>
      <c r="B293" s="4">
        <f>4574+1362</f>
        <v>5936</v>
      </c>
      <c r="C293" s="4">
        <v>2491</v>
      </c>
      <c r="D293" s="4">
        <v>3841</v>
      </c>
      <c r="E293" s="7">
        <v>5160.4949</v>
      </c>
      <c r="F293" s="74">
        <v>7135.911700000001</v>
      </c>
      <c r="G293" s="73">
        <f>135874/20</f>
        <v>6793.7</v>
      </c>
      <c r="H293">
        <v>4708</v>
      </c>
      <c r="I293" s="8"/>
      <c r="J293" s="8"/>
    </row>
    <row r="294" spans="1:10" ht="12.75">
      <c r="A294" s="3" t="s">
        <v>4</v>
      </c>
      <c r="B294" s="4">
        <v>34809</v>
      </c>
      <c r="C294" s="4">
        <v>40806</v>
      </c>
      <c r="D294" s="4">
        <v>47091</v>
      </c>
      <c r="E294" s="7">
        <v>61045.9473</v>
      </c>
      <c r="F294" s="74">
        <v>72581.831</v>
      </c>
      <c r="G294" s="8">
        <f>2105705/20</f>
        <v>105285.25</v>
      </c>
      <c r="H294">
        <v>51970</v>
      </c>
      <c r="I294" s="8"/>
      <c r="J294" s="8"/>
    </row>
    <row r="295" spans="1:10" ht="12.75">
      <c r="A295" s="3" t="s">
        <v>5</v>
      </c>
      <c r="B295" s="4">
        <v>17921</v>
      </c>
      <c r="C295" s="4">
        <v>19017</v>
      </c>
      <c r="D295" s="4">
        <v>20878</v>
      </c>
      <c r="E295" s="7">
        <v>21915.0665</v>
      </c>
      <c r="F295" s="74">
        <v>22800.5666</v>
      </c>
      <c r="G295" s="8">
        <f>655042/20</f>
        <v>32752.1</v>
      </c>
      <c r="H295">
        <v>18542</v>
      </c>
      <c r="I295" s="8"/>
      <c r="J295" s="8"/>
    </row>
    <row r="296" spans="1:10" ht="12.75">
      <c r="A296" s="3" t="s">
        <v>6</v>
      </c>
      <c r="B296" s="4">
        <v>18380</v>
      </c>
      <c r="C296" s="4">
        <v>22485</v>
      </c>
      <c r="D296" s="4">
        <v>29058</v>
      </c>
      <c r="E296" s="7">
        <v>39838.7138</v>
      </c>
      <c r="F296" s="74">
        <v>51465.281</v>
      </c>
      <c r="G296" s="8">
        <f>1520549/20</f>
        <v>76027.45</v>
      </c>
      <c r="H296">
        <v>38389</v>
      </c>
      <c r="I296" s="8"/>
      <c r="J296" s="8"/>
    </row>
    <row r="297" spans="1:10" ht="12.75">
      <c r="A297" s="3"/>
      <c r="B297" s="4"/>
      <c r="C297" s="4"/>
      <c r="D297" s="4"/>
      <c r="E297" s="7"/>
      <c r="F297" s="74"/>
      <c r="G297" s="8"/>
      <c r="I297" s="8"/>
      <c r="J297" s="8"/>
    </row>
    <row r="298" spans="1:10" ht="12.75">
      <c r="A298" s="3" t="s">
        <v>7</v>
      </c>
      <c r="B298" s="4">
        <v>2871</v>
      </c>
      <c r="C298" s="4">
        <v>3365</v>
      </c>
      <c r="D298" s="4">
        <v>4195</v>
      </c>
      <c r="E298" s="7">
        <v>5212.9793</v>
      </c>
      <c r="F298" s="74">
        <v>6830.3299</v>
      </c>
      <c r="G298" s="8">
        <f>184232/20</f>
        <v>9211.6</v>
      </c>
      <c r="H298">
        <v>4972</v>
      </c>
      <c r="I298" s="8"/>
      <c r="J298" s="8"/>
    </row>
    <row r="299" spans="1:10" ht="12.75">
      <c r="A299" s="3" t="s">
        <v>8</v>
      </c>
      <c r="B299" s="4">
        <v>569</v>
      </c>
      <c r="C299" s="4">
        <v>463</v>
      </c>
      <c r="D299" s="4">
        <v>823</v>
      </c>
      <c r="E299" s="7">
        <v>1005.6878</v>
      </c>
      <c r="F299" s="74">
        <v>1035.4447</v>
      </c>
      <c r="G299" s="8">
        <f>26108/20</f>
        <v>1305.4</v>
      </c>
      <c r="H299">
        <v>960</v>
      </c>
      <c r="I299" s="8"/>
      <c r="J299" s="8"/>
    </row>
    <row r="300" spans="1:10" ht="12.75">
      <c r="A300" s="3" t="s">
        <v>9</v>
      </c>
      <c r="B300" s="4">
        <v>1567</v>
      </c>
      <c r="C300" s="4">
        <v>1854</v>
      </c>
      <c r="D300" s="4">
        <v>2413</v>
      </c>
      <c r="E300" s="7">
        <v>3159.0767</v>
      </c>
      <c r="F300" s="74">
        <v>4221.8182</v>
      </c>
      <c r="G300" s="8">
        <f>131677/20</f>
        <v>6583.85</v>
      </c>
      <c r="H300">
        <v>3366</v>
      </c>
      <c r="I300" s="8"/>
      <c r="J300" s="8"/>
    </row>
    <row r="301" spans="1:10" ht="12.75">
      <c r="A301" s="3" t="s">
        <v>10</v>
      </c>
      <c r="B301" s="4">
        <v>914</v>
      </c>
      <c r="C301" s="4">
        <v>1080</v>
      </c>
      <c r="D301" s="4">
        <v>1247</v>
      </c>
      <c r="E301" s="7">
        <v>1400.2941</v>
      </c>
      <c r="F301" s="74">
        <v>1415.1262</v>
      </c>
      <c r="G301" s="8">
        <f>35103/20</f>
        <v>1755.15</v>
      </c>
      <c r="H301">
        <v>1142</v>
      </c>
      <c r="I301" s="8"/>
      <c r="J301" s="8"/>
    </row>
    <row r="302" spans="1:10" ht="12.75">
      <c r="A302" s="3"/>
      <c r="B302" s="4"/>
      <c r="C302" s="4"/>
      <c r="D302" s="4"/>
      <c r="E302" s="4"/>
      <c r="F302" s="48"/>
      <c r="G302" s="3"/>
      <c r="H302" s="3"/>
      <c r="I302" s="4"/>
      <c r="J302" s="4"/>
    </row>
    <row r="303" spans="1:10" ht="12.75">
      <c r="A303" s="6" t="s">
        <v>97</v>
      </c>
      <c r="B303" s="5">
        <v>4.65</v>
      </c>
      <c r="C303" s="5">
        <v>4.61</v>
      </c>
      <c r="D303" s="5">
        <v>4.97</v>
      </c>
      <c r="E303" s="5">
        <v>5.46</v>
      </c>
      <c r="F303" s="54">
        <v>6.15</v>
      </c>
      <c r="G303" s="5">
        <v>6.18</v>
      </c>
      <c r="H303">
        <v>6.05</v>
      </c>
      <c r="I303" s="5"/>
      <c r="J303" s="5"/>
    </row>
    <row r="304" spans="1:10" ht="12.75">
      <c r="A304" s="6" t="s">
        <v>98</v>
      </c>
      <c r="B304" s="5">
        <v>3.85</v>
      </c>
      <c r="C304" s="5">
        <v>4.09</v>
      </c>
      <c r="D304" s="5">
        <v>4.93</v>
      </c>
      <c r="E304" s="5">
        <v>4.71</v>
      </c>
      <c r="F304" s="54">
        <v>5</v>
      </c>
      <c r="G304" s="5">
        <v>4.01</v>
      </c>
      <c r="H304">
        <v>4.43</v>
      </c>
      <c r="I304" s="5"/>
      <c r="J304" s="5"/>
    </row>
    <row r="305" spans="1:10" ht="12.75">
      <c r="A305" s="6" t="s">
        <v>44</v>
      </c>
      <c r="B305" s="5">
        <v>25.69</v>
      </c>
      <c r="C305" s="5">
        <v>26.36</v>
      </c>
      <c r="D305" s="5">
        <v>24.01</v>
      </c>
      <c r="E305" s="5">
        <v>21.22</v>
      </c>
      <c r="F305" s="54">
        <v>17.38</v>
      </c>
      <c r="G305" s="5">
        <v>13.14</v>
      </c>
      <c r="H305">
        <v>13.52</v>
      </c>
      <c r="I305" s="5"/>
      <c r="J305" s="5"/>
    </row>
    <row r="306" spans="1:10" ht="12.75">
      <c r="A306" s="6"/>
      <c r="B306" s="5"/>
      <c r="C306" s="5"/>
      <c r="D306" s="5"/>
      <c r="E306" s="5"/>
      <c r="F306" s="54"/>
      <c r="G306" s="3"/>
      <c r="I306" s="5"/>
      <c r="J306" s="5"/>
    </row>
    <row r="307" spans="1:10" ht="12.75">
      <c r="A307" s="6" t="s">
        <v>11</v>
      </c>
      <c r="B307" s="5">
        <v>1.08</v>
      </c>
      <c r="C307" s="5">
        <v>1.16</v>
      </c>
      <c r="D307" s="5">
        <v>1.46</v>
      </c>
      <c r="E307" s="3">
        <v>1.64</v>
      </c>
      <c r="F307" s="48">
        <v>1.62</v>
      </c>
      <c r="G307" s="5">
        <v>1.03</v>
      </c>
      <c r="H307">
        <v>1.13</v>
      </c>
      <c r="I307" s="5"/>
      <c r="J307" s="5"/>
    </row>
    <row r="308" spans="1:10" ht="12.75">
      <c r="A308" s="6" t="s">
        <v>12</v>
      </c>
      <c r="B308" s="5">
        <v>14.14</v>
      </c>
      <c r="C308" s="5">
        <v>13.19</v>
      </c>
      <c r="D308" s="5">
        <v>14.14</v>
      </c>
      <c r="E308" s="3">
        <v>12.74</v>
      </c>
      <c r="F308" s="48">
        <v>13.27</v>
      </c>
      <c r="G308" s="6">
        <v>13.24</v>
      </c>
      <c r="H308" s="6">
        <v>13.98</v>
      </c>
      <c r="I308" s="5"/>
      <c r="J308" s="5"/>
    </row>
    <row r="309" spans="1:10" ht="12.75">
      <c r="A309" s="6" t="s">
        <v>13</v>
      </c>
      <c r="B309" s="5">
        <v>1.35</v>
      </c>
      <c r="C309" s="5">
        <v>0.79</v>
      </c>
      <c r="D309" s="5">
        <v>0.35</v>
      </c>
      <c r="E309" s="3">
        <v>0.24</v>
      </c>
      <c r="F309" s="48">
        <v>0.18</v>
      </c>
      <c r="G309" s="6">
        <v>0.68</v>
      </c>
      <c r="H309" s="5">
        <v>1.05</v>
      </c>
      <c r="I309" s="5"/>
      <c r="J309" s="5"/>
    </row>
    <row r="310" spans="5:6" ht="12.75">
      <c r="E310" s="23"/>
      <c r="F310" s="23"/>
    </row>
    <row r="311" spans="5:6" ht="12.75">
      <c r="E311" s="23"/>
      <c r="F311" s="23"/>
    </row>
    <row r="312" spans="1:8" ht="12.75">
      <c r="A312" s="49" t="s">
        <v>15</v>
      </c>
      <c r="B312" s="50"/>
      <c r="C312" s="50"/>
      <c r="D312" s="50"/>
      <c r="E312" s="50"/>
      <c r="F312" s="50"/>
      <c r="G312" s="117" t="s">
        <v>57</v>
      </c>
      <c r="H312" s="117"/>
    </row>
    <row r="313" spans="1:47" s="23" customFormat="1" ht="12.75">
      <c r="A313" s="24"/>
      <c r="B313" s="24"/>
      <c r="C313" s="24"/>
      <c r="D313" s="24"/>
      <c r="E313" s="24"/>
      <c r="F313" s="24"/>
      <c r="G313" s="44"/>
      <c r="H313" s="29" t="s">
        <v>14</v>
      </c>
      <c r="I313" s="29"/>
      <c r="J313" s="29"/>
      <c r="K313" s="4"/>
      <c r="T313" s="4"/>
      <c r="AC313" s="4"/>
      <c r="AL313" s="4"/>
      <c r="AU313" s="4"/>
    </row>
    <row r="314" spans="1:10" ht="12.75">
      <c r="A314" s="51" t="s">
        <v>1</v>
      </c>
      <c r="B314" s="52" t="s">
        <v>0</v>
      </c>
      <c r="C314" s="52" t="s">
        <v>91</v>
      </c>
      <c r="D314" s="52" t="s">
        <v>95</v>
      </c>
      <c r="E314" s="52" t="s">
        <v>106</v>
      </c>
      <c r="F314" s="52" t="s">
        <v>111</v>
      </c>
      <c r="G314" s="51" t="s">
        <v>43</v>
      </c>
      <c r="H314" s="51" t="s">
        <v>88</v>
      </c>
      <c r="I314" s="13"/>
      <c r="J314" s="13"/>
    </row>
    <row r="315" spans="1:10" ht="12.75">
      <c r="A315" s="51"/>
      <c r="B315" s="51"/>
      <c r="C315" s="51"/>
      <c r="D315" s="51"/>
      <c r="E315" s="51"/>
      <c r="F315" s="51"/>
      <c r="G315" s="52" t="s">
        <v>111</v>
      </c>
      <c r="H315" s="52" t="s">
        <v>111</v>
      </c>
      <c r="I315" s="38"/>
      <c r="J315" s="38"/>
    </row>
    <row r="316" spans="1:10" ht="12.75">
      <c r="A316" s="3" t="s">
        <v>2</v>
      </c>
      <c r="B316" s="4">
        <v>1583</v>
      </c>
      <c r="C316" s="4">
        <v>1601</v>
      </c>
      <c r="D316" s="4">
        <v>1777</v>
      </c>
      <c r="E316" s="4">
        <v>1880</v>
      </c>
      <c r="F316" s="48">
        <v>1927</v>
      </c>
      <c r="G316" s="7">
        <v>1967.85</v>
      </c>
      <c r="H316">
        <v>825</v>
      </c>
      <c r="I316" s="8"/>
      <c r="J316" s="8"/>
    </row>
    <row r="317" spans="1:10" ht="12.75">
      <c r="A317" s="3" t="s">
        <v>3</v>
      </c>
      <c r="B317" s="4">
        <v>24366</v>
      </c>
      <c r="C317" s="4">
        <v>24178</v>
      </c>
      <c r="D317" s="4">
        <v>23861</v>
      </c>
      <c r="E317" s="4">
        <v>24947</v>
      </c>
      <c r="F317" s="48">
        <v>25512</v>
      </c>
      <c r="G317" s="31">
        <v>23303.15</v>
      </c>
      <c r="H317">
        <v>12039</v>
      </c>
      <c r="I317" s="8"/>
      <c r="J317" s="8"/>
    </row>
    <row r="318" spans="1:10" ht="12.75">
      <c r="A318" s="6" t="s">
        <v>100</v>
      </c>
      <c r="B318" s="5">
        <v>269.48</v>
      </c>
      <c r="C318" s="5">
        <v>354.73</v>
      </c>
      <c r="D318" s="5">
        <v>467.23</v>
      </c>
      <c r="E318" s="32">
        <v>582.7</v>
      </c>
      <c r="F318" s="67">
        <v>689.5</v>
      </c>
      <c r="G318" s="32">
        <v>778.0612244911096</v>
      </c>
      <c r="H318">
        <v>750.55</v>
      </c>
      <c r="I318" s="5"/>
      <c r="J318" s="5"/>
    </row>
    <row r="319" spans="1:10" ht="12.75">
      <c r="A319" s="6" t="s">
        <v>101</v>
      </c>
      <c r="B319" s="5">
        <v>2.66</v>
      </c>
      <c r="C319" s="5">
        <v>3.22</v>
      </c>
      <c r="D319" s="5">
        <v>4.04</v>
      </c>
      <c r="E319">
        <v>4.82</v>
      </c>
      <c r="F319" s="67">
        <v>5.2</v>
      </c>
      <c r="G319" s="35">
        <v>4.82681525888131</v>
      </c>
      <c r="H319" s="32">
        <v>5.6</v>
      </c>
      <c r="I319" s="5"/>
      <c r="J319" s="5"/>
    </row>
    <row r="320" spans="1:10" ht="12.75">
      <c r="A320" s="3"/>
      <c r="B320" s="4"/>
      <c r="C320" s="4"/>
      <c r="D320" s="4"/>
      <c r="E320" s="4"/>
      <c r="F320" s="48"/>
      <c r="I320" s="4"/>
      <c r="J320" s="4"/>
    </row>
    <row r="321" spans="1:10" ht="12.75">
      <c r="A321" s="3" t="s">
        <v>123</v>
      </c>
      <c r="B321" s="4">
        <f>545+2030</f>
        <v>2575</v>
      </c>
      <c r="C321" s="4">
        <v>3177</v>
      </c>
      <c r="D321" s="4">
        <v>3990</v>
      </c>
      <c r="E321" s="31">
        <v>4866.0491</v>
      </c>
      <c r="F321" s="66">
        <v>7150.9633</v>
      </c>
      <c r="G321" s="69">
        <f>135874/20</f>
        <v>6793.7</v>
      </c>
      <c r="H321">
        <v>4708</v>
      </c>
      <c r="I321" s="8"/>
      <c r="J321" s="8"/>
    </row>
    <row r="322" spans="1:10" ht="12.75">
      <c r="A322" s="3" t="s">
        <v>4</v>
      </c>
      <c r="B322" s="4">
        <v>44241</v>
      </c>
      <c r="C322" s="4">
        <v>50529</v>
      </c>
      <c r="D322" s="4">
        <v>68740</v>
      </c>
      <c r="E322" s="31">
        <v>84325.5829</v>
      </c>
      <c r="F322" s="66">
        <v>100115.8896</v>
      </c>
      <c r="G322" s="8">
        <f>2105705/20</f>
        <v>105285.25</v>
      </c>
      <c r="H322">
        <v>51970</v>
      </c>
      <c r="I322" s="8"/>
      <c r="J322" s="8"/>
    </row>
    <row r="323" spans="1:10" ht="12.75">
      <c r="A323" s="3" t="s">
        <v>5</v>
      </c>
      <c r="B323" s="4">
        <v>19015</v>
      </c>
      <c r="C323" s="4">
        <v>18952</v>
      </c>
      <c r="D323" s="4">
        <v>23974</v>
      </c>
      <c r="E323" s="31">
        <v>28474.7084</v>
      </c>
      <c r="F323" s="66">
        <v>31215.4387</v>
      </c>
      <c r="G323" s="8">
        <f>655042/20</f>
        <v>32752.1</v>
      </c>
      <c r="H323">
        <v>18542</v>
      </c>
      <c r="I323" s="8"/>
      <c r="J323" s="8"/>
    </row>
    <row r="324" spans="1:10" ht="12.75">
      <c r="A324" s="3" t="s">
        <v>6</v>
      </c>
      <c r="B324" s="4">
        <v>25205</v>
      </c>
      <c r="C324" s="4">
        <v>34756</v>
      </c>
      <c r="D324" s="4">
        <v>47060</v>
      </c>
      <c r="E324" s="31">
        <v>60401.8209</v>
      </c>
      <c r="F324" s="66">
        <v>74885.2726</v>
      </c>
      <c r="G324" s="8">
        <f>1520549/20</f>
        <v>76027.45</v>
      </c>
      <c r="H324">
        <v>38389</v>
      </c>
      <c r="I324" s="8"/>
      <c r="J324" s="8"/>
    </row>
    <row r="325" spans="1:10" ht="12.75">
      <c r="A325" s="3"/>
      <c r="B325" s="4"/>
      <c r="C325" s="4"/>
      <c r="D325" s="4"/>
      <c r="E325" s="31"/>
      <c r="F325" s="66"/>
      <c r="G325" s="8"/>
      <c r="I325" s="8"/>
      <c r="J325" s="8"/>
    </row>
    <row r="326" spans="1:10" ht="12.75">
      <c r="A326" s="3" t="s">
        <v>7</v>
      </c>
      <c r="B326" s="4">
        <v>3951</v>
      </c>
      <c r="C326" s="4">
        <v>4406</v>
      </c>
      <c r="D326" s="4">
        <v>5832</v>
      </c>
      <c r="E326" s="31">
        <v>7738.765</v>
      </c>
      <c r="F326" s="66">
        <v>9641.4033</v>
      </c>
      <c r="G326" s="8">
        <f>184232/20</f>
        <v>9211.6</v>
      </c>
      <c r="H326">
        <v>4972</v>
      </c>
      <c r="I326" s="8"/>
      <c r="J326" s="8"/>
    </row>
    <row r="327" spans="1:10" ht="12.75">
      <c r="A327" s="3" t="s">
        <v>8</v>
      </c>
      <c r="B327" s="4">
        <v>800</v>
      </c>
      <c r="C327" s="4">
        <v>541</v>
      </c>
      <c r="D327" s="4">
        <v>387</v>
      </c>
      <c r="E327" s="31">
        <v>1037.1029</v>
      </c>
      <c r="F327" s="66">
        <v>1595.8308</v>
      </c>
      <c r="G327" s="8">
        <f>26108/20</f>
        <v>1305.4</v>
      </c>
      <c r="H327">
        <v>960</v>
      </c>
      <c r="I327" s="8"/>
      <c r="J327" s="8"/>
    </row>
    <row r="328" spans="1:10" ht="12.75">
      <c r="A328" s="3" t="s">
        <v>9</v>
      </c>
      <c r="B328" s="4">
        <v>2096</v>
      </c>
      <c r="C328" s="4">
        <v>2339</v>
      </c>
      <c r="D328" s="4">
        <v>3271</v>
      </c>
      <c r="E328" s="31">
        <v>5288.7923</v>
      </c>
      <c r="F328" s="66">
        <v>6771.8135</v>
      </c>
      <c r="G328" s="8">
        <f>131677/20</f>
        <v>6583.85</v>
      </c>
      <c r="H328">
        <v>3366</v>
      </c>
      <c r="I328" s="8"/>
      <c r="J328" s="8"/>
    </row>
    <row r="329" spans="1:10" ht="12.75">
      <c r="A329" s="3" t="s">
        <v>10</v>
      </c>
      <c r="B329" s="4">
        <v>1159</v>
      </c>
      <c r="C329" s="4">
        <v>1262</v>
      </c>
      <c r="D329" s="4">
        <v>1388</v>
      </c>
      <c r="E329" s="31">
        <v>1485.2945</v>
      </c>
      <c r="F329" s="66">
        <v>1941.6943</v>
      </c>
      <c r="G329" s="8">
        <f>35103/20</f>
        <v>1755.15</v>
      </c>
      <c r="H329">
        <v>1142</v>
      </c>
      <c r="I329" s="8"/>
      <c r="J329" s="8"/>
    </row>
    <row r="330" spans="1:10" ht="12.75">
      <c r="A330" s="3"/>
      <c r="B330" s="4"/>
      <c r="C330" s="4"/>
      <c r="D330" s="4"/>
      <c r="E330" s="4"/>
      <c r="F330" s="48"/>
      <c r="H330" s="3"/>
      <c r="I330" s="4"/>
      <c r="J330" s="4"/>
    </row>
    <row r="331" spans="1:10" ht="12.75">
      <c r="A331" s="6" t="s">
        <v>97</v>
      </c>
      <c r="B331" s="5">
        <v>4.64</v>
      </c>
      <c r="C331" s="5">
        <v>4.65</v>
      </c>
      <c r="D331" s="5">
        <v>4.93</v>
      </c>
      <c r="E331" s="5">
        <v>6.2</v>
      </c>
      <c r="F331" s="54">
        <v>6.55</v>
      </c>
      <c r="G331" s="5">
        <v>6.18</v>
      </c>
      <c r="H331">
        <v>6.05</v>
      </c>
      <c r="I331" s="5"/>
      <c r="J331" s="5"/>
    </row>
    <row r="332" spans="1:10" ht="12.75">
      <c r="A332" s="6" t="s">
        <v>98</v>
      </c>
      <c r="B332" s="5">
        <v>4.56</v>
      </c>
      <c r="C332" s="5">
        <v>4.12</v>
      </c>
      <c r="D332" s="5">
        <v>4.6</v>
      </c>
      <c r="E332" s="5">
        <v>4.07</v>
      </c>
      <c r="F332" s="54">
        <v>4.23</v>
      </c>
      <c r="G332" s="5">
        <v>4.01</v>
      </c>
      <c r="H332">
        <v>4.43</v>
      </c>
      <c r="I332" s="5"/>
      <c r="J332" s="5"/>
    </row>
    <row r="333" spans="1:10" ht="12.75">
      <c r="A333" s="6" t="s">
        <v>44</v>
      </c>
      <c r="B333" s="5">
        <v>25.92</v>
      </c>
      <c r="C333" s="5">
        <v>24.82</v>
      </c>
      <c r="D333" s="5">
        <v>19.98</v>
      </c>
      <c r="E333" s="5">
        <v>14.02</v>
      </c>
      <c r="F333" s="54">
        <v>14.6</v>
      </c>
      <c r="G333" s="5">
        <v>13.14</v>
      </c>
      <c r="H333">
        <v>13.52</v>
      </c>
      <c r="I333" s="5"/>
      <c r="J333" s="5"/>
    </row>
    <row r="334" spans="1:10" ht="12.75">
      <c r="A334" s="6"/>
      <c r="B334" s="5"/>
      <c r="C334" s="5"/>
      <c r="D334" s="5"/>
      <c r="E334" s="5"/>
      <c r="F334" s="54"/>
      <c r="I334" s="5"/>
      <c r="J334" s="5"/>
    </row>
    <row r="335" spans="1:10" ht="12.75">
      <c r="A335" s="6" t="s">
        <v>11</v>
      </c>
      <c r="B335" s="5">
        <v>1.28</v>
      </c>
      <c r="C335" s="5">
        <v>1.32</v>
      </c>
      <c r="D335" s="5">
        <v>1.36</v>
      </c>
      <c r="E335" s="32">
        <v>1.3</v>
      </c>
      <c r="F335" s="50">
        <v>1.17</v>
      </c>
      <c r="G335" s="5">
        <v>1.03</v>
      </c>
      <c r="H335">
        <v>1.13</v>
      </c>
      <c r="I335" s="5"/>
      <c r="J335" s="5"/>
    </row>
    <row r="336" spans="1:10" ht="12.75">
      <c r="A336" s="6" t="s">
        <v>12</v>
      </c>
      <c r="B336" s="5">
        <v>14.2</v>
      </c>
      <c r="C336" s="5">
        <v>13.04</v>
      </c>
      <c r="D336" s="5">
        <v>13.27</v>
      </c>
      <c r="E336">
        <v>11.93</v>
      </c>
      <c r="F336" s="67">
        <v>13.2</v>
      </c>
      <c r="G336" s="32">
        <v>13.24</v>
      </c>
      <c r="H336" s="6">
        <v>13.98</v>
      </c>
      <c r="I336" s="5"/>
      <c r="J336" s="5"/>
    </row>
    <row r="337" spans="1:10" ht="12.75">
      <c r="A337" s="6" t="s">
        <v>13</v>
      </c>
      <c r="B337" s="5">
        <v>1.27</v>
      </c>
      <c r="C337" s="5">
        <v>0.65</v>
      </c>
      <c r="D337" s="5">
        <v>0.55</v>
      </c>
      <c r="E337" s="32">
        <v>0.6</v>
      </c>
      <c r="F337" s="50">
        <v>1.33</v>
      </c>
      <c r="G337" s="32">
        <v>0.68</v>
      </c>
      <c r="H337" s="5">
        <v>1.05</v>
      </c>
      <c r="I337" s="5"/>
      <c r="J337" s="5"/>
    </row>
    <row r="338" spans="5:6" ht="12.75">
      <c r="E338" s="23"/>
      <c r="F338" s="23"/>
    </row>
    <row r="339" spans="5:6" ht="12.75">
      <c r="E339" s="23"/>
      <c r="F339" s="23"/>
    </row>
    <row r="340" spans="1:8" ht="12.75">
      <c r="A340" s="49" t="s">
        <v>15</v>
      </c>
      <c r="B340" s="50"/>
      <c r="C340" s="50"/>
      <c r="D340" s="50"/>
      <c r="E340" s="50"/>
      <c r="F340" s="50"/>
      <c r="G340" s="117" t="s">
        <v>21</v>
      </c>
      <c r="H340" s="117"/>
    </row>
    <row r="341" spans="1:47" s="23" customFormat="1" ht="12.75">
      <c r="A341" s="24"/>
      <c r="B341" s="24"/>
      <c r="C341" s="24"/>
      <c r="D341" s="24"/>
      <c r="E341" s="24"/>
      <c r="F341" s="24"/>
      <c r="G341" s="44"/>
      <c r="H341" s="29" t="s">
        <v>14</v>
      </c>
      <c r="I341" s="29"/>
      <c r="J341" s="29"/>
      <c r="K341" s="4"/>
      <c r="T341" s="4"/>
      <c r="AC341" s="4"/>
      <c r="AL341" s="4"/>
      <c r="AU341" s="4"/>
    </row>
    <row r="342" spans="1:10" ht="12.75">
      <c r="A342" s="51" t="s">
        <v>1</v>
      </c>
      <c r="B342" s="52" t="s">
        <v>0</v>
      </c>
      <c r="C342" s="52" t="s">
        <v>91</v>
      </c>
      <c r="D342" s="52" t="s">
        <v>95</v>
      </c>
      <c r="E342" s="52" t="s">
        <v>106</v>
      </c>
      <c r="F342" s="52" t="s">
        <v>111</v>
      </c>
      <c r="G342" s="51" t="s">
        <v>43</v>
      </c>
      <c r="H342" s="51" t="s">
        <v>88</v>
      </c>
      <c r="I342" s="13"/>
      <c r="J342" s="13"/>
    </row>
    <row r="343" spans="1:10" ht="12.75">
      <c r="A343" s="51"/>
      <c r="B343" s="51"/>
      <c r="C343" s="51"/>
      <c r="D343" s="51"/>
      <c r="E343" s="51"/>
      <c r="F343" s="51"/>
      <c r="G343" s="52" t="s">
        <v>111</v>
      </c>
      <c r="H343" s="52" t="s">
        <v>111</v>
      </c>
      <c r="I343" s="38"/>
      <c r="J343" s="38"/>
    </row>
    <row r="344" spans="1:10" ht="12.75">
      <c r="A344" s="3" t="s">
        <v>2</v>
      </c>
      <c r="B344" s="4">
        <v>1168</v>
      </c>
      <c r="C344" s="4">
        <v>1191</v>
      </c>
      <c r="D344" s="4">
        <v>1334</v>
      </c>
      <c r="E344" s="4">
        <v>1344</v>
      </c>
      <c r="F344" s="48">
        <v>1422</v>
      </c>
      <c r="G344" s="7">
        <v>1967.85</v>
      </c>
      <c r="H344">
        <v>825</v>
      </c>
      <c r="I344" s="8"/>
      <c r="J344" s="8"/>
    </row>
    <row r="345" spans="1:10" ht="12.75">
      <c r="A345" s="3" t="s">
        <v>3</v>
      </c>
      <c r="B345" s="4">
        <v>14563</v>
      </c>
      <c r="C345" s="4">
        <v>14962</v>
      </c>
      <c r="D345" s="4">
        <v>14730</v>
      </c>
      <c r="E345" s="4">
        <v>14804</v>
      </c>
      <c r="F345" s="48">
        <v>14656</v>
      </c>
      <c r="G345" s="31">
        <v>23303.15</v>
      </c>
      <c r="H345">
        <v>12039</v>
      </c>
      <c r="I345" s="8"/>
      <c r="J345" s="8"/>
    </row>
    <row r="346" spans="1:10" ht="12.75">
      <c r="A346" s="6" t="s">
        <v>100</v>
      </c>
      <c r="B346" s="5">
        <v>512.23</v>
      </c>
      <c r="C346" s="5">
        <v>570.26</v>
      </c>
      <c r="D346" s="5">
        <v>742.64</v>
      </c>
      <c r="E346">
        <v>924.38</v>
      </c>
      <c r="F346" s="50">
        <v>1142.43</v>
      </c>
      <c r="G346" s="32">
        <v>778.0612244911096</v>
      </c>
      <c r="H346">
        <v>750.55</v>
      </c>
      <c r="I346" s="5"/>
      <c r="J346" s="5"/>
    </row>
    <row r="347" spans="1:10" ht="12.75">
      <c r="A347" s="6" t="s">
        <v>101</v>
      </c>
      <c r="B347" s="5">
        <v>6.67</v>
      </c>
      <c r="C347" s="5">
        <v>5.37</v>
      </c>
      <c r="D347" s="5">
        <v>5.61</v>
      </c>
      <c r="E347">
        <v>5.84</v>
      </c>
      <c r="F347" s="50">
        <v>6.18</v>
      </c>
      <c r="G347" s="35">
        <v>4.82681525888131</v>
      </c>
      <c r="H347" s="32">
        <v>5.6</v>
      </c>
      <c r="I347" s="5"/>
      <c r="J347" s="5"/>
    </row>
    <row r="348" spans="1:10" ht="12.75">
      <c r="A348" s="3"/>
      <c r="B348" s="4"/>
      <c r="C348" s="4"/>
      <c r="D348" s="4"/>
      <c r="E348" s="4"/>
      <c r="F348" s="48"/>
      <c r="I348" s="4"/>
      <c r="J348" s="4"/>
    </row>
    <row r="349" spans="1:10" ht="12.75">
      <c r="A349" s="3" t="s">
        <v>123</v>
      </c>
      <c r="B349" s="4">
        <f>193+3134</f>
        <v>3327</v>
      </c>
      <c r="C349" s="4">
        <v>5171</v>
      </c>
      <c r="D349" s="4">
        <v>5600</v>
      </c>
      <c r="E349" s="31">
        <v>5775.903</v>
      </c>
      <c r="F349" s="66">
        <v>7403.447</v>
      </c>
      <c r="G349" s="69">
        <f>135874/20</f>
        <v>6793.7</v>
      </c>
      <c r="H349">
        <v>4708</v>
      </c>
      <c r="I349" s="8"/>
      <c r="J349" s="8"/>
    </row>
    <row r="350" spans="1:10" ht="12.75">
      <c r="A350" s="3" t="s">
        <v>4</v>
      </c>
      <c r="B350" s="4">
        <v>47850</v>
      </c>
      <c r="C350" s="4">
        <v>50197</v>
      </c>
      <c r="D350" s="4">
        <v>63996</v>
      </c>
      <c r="E350" s="31">
        <v>77856.6955</v>
      </c>
      <c r="F350" s="66">
        <v>98368.8483</v>
      </c>
      <c r="G350" s="8">
        <f>2105705/20</f>
        <v>105285.25</v>
      </c>
      <c r="H350">
        <v>51970</v>
      </c>
      <c r="I350" s="8"/>
      <c r="J350" s="8"/>
    </row>
    <row r="351" spans="1:10" ht="12.75">
      <c r="A351" s="3" t="s">
        <v>5</v>
      </c>
      <c r="B351" s="4">
        <v>18342</v>
      </c>
      <c r="C351" s="4">
        <v>16818</v>
      </c>
      <c r="D351" s="4">
        <v>19808</v>
      </c>
      <c r="E351" s="31">
        <v>23950.6817</v>
      </c>
      <c r="F351" s="66">
        <v>28488.9528</v>
      </c>
      <c r="G351" s="8">
        <f>655042/20</f>
        <v>32752.1</v>
      </c>
      <c r="H351">
        <v>18542</v>
      </c>
      <c r="I351" s="8"/>
      <c r="J351" s="8"/>
    </row>
    <row r="352" spans="1:10" ht="12.75">
      <c r="A352" s="3" t="s">
        <v>6</v>
      </c>
      <c r="B352" s="4">
        <v>25299</v>
      </c>
      <c r="C352" s="4">
        <v>33577</v>
      </c>
      <c r="D352" s="4">
        <v>44138</v>
      </c>
      <c r="E352" s="31">
        <v>54565.8325</v>
      </c>
      <c r="F352" s="66">
        <v>68500.3665</v>
      </c>
      <c r="G352" s="8">
        <f>1520549/20</f>
        <v>76027.45</v>
      </c>
      <c r="H352">
        <v>38389</v>
      </c>
      <c r="I352" s="8"/>
      <c r="J352" s="8"/>
    </row>
    <row r="353" spans="1:10" ht="12.75">
      <c r="A353" s="3"/>
      <c r="B353" s="4"/>
      <c r="C353" s="4"/>
      <c r="D353" s="4"/>
      <c r="E353" s="4"/>
      <c r="F353" s="48"/>
      <c r="G353" s="8"/>
      <c r="I353" s="8"/>
      <c r="J353" s="8"/>
    </row>
    <row r="354" spans="1:10" ht="12.75">
      <c r="A354" s="3" t="s">
        <v>7</v>
      </c>
      <c r="B354" s="4">
        <v>3572</v>
      </c>
      <c r="C354" s="4">
        <v>4119</v>
      </c>
      <c r="D354" s="4">
        <v>5165</v>
      </c>
      <c r="E354" s="31">
        <v>6838.1833</v>
      </c>
      <c r="F354" s="66">
        <v>8856.4716</v>
      </c>
      <c r="G354" s="8">
        <f>184232/20</f>
        <v>9211.6</v>
      </c>
      <c r="H354">
        <v>4972</v>
      </c>
      <c r="I354" s="8"/>
      <c r="J354" s="8"/>
    </row>
    <row r="355" spans="1:10" ht="12.75">
      <c r="A355" s="3" t="s">
        <v>8</v>
      </c>
      <c r="B355" s="4">
        <v>505</v>
      </c>
      <c r="C355" s="4">
        <v>553</v>
      </c>
      <c r="D355" s="4">
        <v>603</v>
      </c>
      <c r="E355" s="31">
        <v>616.6565</v>
      </c>
      <c r="F355" s="66">
        <v>1071.3211</v>
      </c>
      <c r="G355" s="8">
        <f>26108/20</f>
        <v>1305.4</v>
      </c>
      <c r="H355">
        <v>960</v>
      </c>
      <c r="I355" s="8"/>
      <c r="J355" s="8"/>
    </row>
    <row r="356" spans="1:10" ht="12.75">
      <c r="A356" s="3" t="s">
        <v>9</v>
      </c>
      <c r="B356" s="4">
        <v>2048</v>
      </c>
      <c r="C356" s="4">
        <v>2514</v>
      </c>
      <c r="D356" s="4">
        <v>3474</v>
      </c>
      <c r="E356" s="31">
        <v>5156.1731</v>
      </c>
      <c r="F356" s="66">
        <v>6859.9748</v>
      </c>
      <c r="G356" s="8">
        <f>131677/20</f>
        <v>6583.85</v>
      </c>
      <c r="H356">
        <v>3366</v>
      </c>
      <c r="I356" s="8"/>
      <c r="J356" s="8"/>
    </row>
    <row r="357" spans="1:10" ht="12.75">
      <c r="A357" s="3" t="s">
        <v>10</v>
      </c>
      <c r="B357" s="4">
        <v>796</v>
      </c>
      <c r="C357" s="4">
        <v>966</v>
      </c>
      <c r="D357" s="4">
        <v>998</v>
      </c>
      <c r="E357" s="31">
        <v>1079.6309</v>
      </c>
      <c r="F357" s="66">
        <v>1382.8411</v>
      </c>
      <c r="G357" s="8">
        <f>35103/20</f>
        <v>1755.15</v>
      </c>
      <c r="H357">
        <v>1142</v>
      </c>
      <c r="I357" s="8"/>
      <c r="J357" s="8"/>
    </row>
    <row r="358" spans="1:10" ht="12.75">
      <c r="A358" s="3"/>
      <c r="B358" s="4"/>
      <c r="C358" s="4"/>
      <c r="D358" s="4"/>
      <c r="E358" s="4"/>
      <c r="F358" s="48"/>
      <c r="H358" s="3"/>
      <c r="I358" s="4"/>
      <c r="J358" s="4"/>
    </row>
    <row r="359" spans="1:10" ht="12.75">
      <c r="A359" s="6" t="s">
        <v>97</v>
      </c>
      <c r="B359" s="5">
        <v>4.67</v>
      </c>
      <c r="C359" s="5">
        <v>4.92</v>
      </c>
      <c r="D359" s="5">
        <v>5.74</v>
      </c>
      <c r="E359" s="5">
        <v>6.83</v>
      </c>
      <c r="F359" s="54">
        <v>7.36</v>
      </c>
      <c r="G359" s="5">
        <v>6.18</v>
      </c>
      <c r="H359">
        <v>6.05</v>
      </c>
      <c r="I359" s="5"/>
      <c r="J359" s="5"/>
    </row>
    <row r="360" spans="1:10" ht="12.75">
      <c r="A360" s="6" t="s">
        <v>98</v>
      </c>
      <c r="B360" s="5">
        <v>3.39</v>
      </c>
      <c r="C360" s="5">
        <v>3.11</v>
      </c>
      <c r="D360" s="5">
        <v>2.75</v>
      </c>
      <c r="E360" s="5">
        <v>2.97</v>
      </c>
      <c r="F360" s="54">
        <v>3.23</v>
      </c>
      <c r="G360" s="5">
        <v>4.01</v>
      </c>
      <c r="H360">
        <v>4.43</v>
      </c>
      <c r="I360" s="5"/>
      <c r="J360" s="5"/>
    </row>
    <row r="361" spans="1:10" ht="12.75">
      <c r="A361" s="6" t="s">
        <v>44</v>
      </c>
      <c r="B361" s="5">
        <v>13.96</v>
      </c>
      <c r="C361" s="5">
        <v>14.38</v>
      </c>
      <c r="D361" s="5">
        <v>11.65</v>
      </c>
      <c r="E361" s="5">
        <v>8.81</v>
      </c>
      <c r="F361" s="54">
        <v>9.17</v>
      </c>
      <c r="G361" s="5">
        <v>13.14</v>
      </c>
      <c r="H361">
        <v>13.52</v>
      </c>
      <c r="I361" s="5"/>
      <c r="J361" s="5"/>
    </row>
    <row r="362" spans="1:10" ht="12.75">
      <c r="A362" s="6"/>
      <c r="B362" s="5"/>
      <c r="C362" s="5"/>
      <c r="D362" s="5"/>
      <c r="E362" s="5"/>
      <c r="F362" s="54"/>
      <c r="I362" s="5"/>
      <c r="J362" s="5"/>
    </row>
    <row r="363" spans="1:10" ht="12.75">
      <c r="A363" s="6" t="s">
        <v>11</v>
      </c>
      <c r="B363" s="5">
        <v>2.01</v>
      </c>
      <c r="C363" s="5">
        <v>1.39</v>
      </c>
      <c r="D363" s="5">
        <v>1.21</v>
      </c>
      <c r="E363">
        <v>1.02</v>
      </c>
      <c r="F363" s="50">
        <v>0.88</v>
      </c>
      <c r="G363" s="5">
        <v>1.03</v>
      </c>
      <c r="H363">
        <v>1.13</v>
      </c>
      <c r="I363" s="5"/>
      <c r="J363" s="5"/>
    </row>
    <row r="364" spans="1:10" ht="12.75">
      <c r="A364" s="6" t="s">
        <v>12</v>
      </c>
      <c r="B364" s="5">
        <v>9.21</v>
      </c>
      <c r="C364" s="5">
        <v>11.04</v>
      </c>
      <c r="D364" s="5">
        <v>12.51</v>
      </c>
      <c r="E364">
        <v>12.12</v>
      </c>
      <c r="F364" s="50">
        <v>12.98</v>
      </c>
      <c r="G364" s="32">
        <v>13.24</v>
      </c>
      <c r="H364" s="6">
        <v>13.98</v>
      </c>
      <c r="I364" s="5"/>
      <c r="J364" s="5"/>
    </row>
    <row r="365" spans="1:10" ht="12.75">
      <c r="A365" s="6" t="s">
        <v>13</v>
      </c>
      <c r="B365" s="5">
        <v>1.29</v>
      </c>
      <c r="C365" s="5">
        <v>0.49</v>
      </c>
      <c r="D365" s="5">
        <v>0.49</v>
      </c>
      <c r="E365">
        <v>0.99</v>
      </c>
      <c r="F365" s="50">
        <v>0.65</v>
      </c>
      <c r="G365" s="32">
        <v>0.68</v>
      </c>
      <c r="H365" s="5">
        <v>1.05</v>
      </c>
      <c r="I365" s="5"/>
      <c r="J365" s="5"/>
    </row>
    <row r="366" spans="5:6" ht="12.75">
      <c r="E366" s="23"/>
      <c r="F366" s="23"/>
    </row>
    <row r="367" spans="5:6" ht="12.75">
      <c r="E367" s="23"/>
      <c r="F367" s="23"/>
    </row>
    <row r="368" spans="1:8" ht="12.75">
      <c r="A368" s="49" t="s">
        <v>15</v>
      </c>
      <c r="B368" s="50"/>
      <c r="C368" s="50"/>
      <c r="D368" s="50"/>
      <c r="E368" s="50"/>
      <c r="F368" s="50"/>
      <c r="G368" s="117" t="s">
        <v>58</v>
      </c>
      <c r="H368" s="117"/>
    </row>
    <row r="369" spans="1:47" s="23" customFormat="1" ht="12.75">
      <c r="A369" s="24"/>
      <c r="B369" s="24"/>
      <c r="C369" s="24"/>
      <c r="D369" s="24"/>
      <c r="E369" s="24"/>
      <c r="F369" s="24"/>
      <c r="G369" s="44"/>
      <c r="H369" s="29" t="s">
        <v>14</v>
      </c>
      <c r="I369" s="29"/>
      <c r="J369" s="29"/>
      <c r="K369" s="24"/>
      <c r="T369" s="4"/>
      <c r="AC369" s="4"/>
      <c r="AL369" s="4"/>
      <c r="AU369" s="4"/>
    </row>
    <row r="370" spans="1:10" ht="12.75">
      <c r="A370" s="51" t="s">
        <v>1</v>
      </c>
      <c r="B370" s="52" t="s">
        <v>0</v>
      </c>
      <c r="C370" s="52" t="s">
        <v>91</v>
      </c>
      <c r="D370" s="52" t="s">
        <v>95</v>
      </c>
      <c r="E370" s="52" t="s">
        <v>106</v>
      </c>
      <c r="F370" s="52" t="s">
        <v>111</v>
      </c>
      <c r="G370" s="51" t="s">
        <v>43</v>
      </c>
      <c r="H370" s="51" t="s">
        <v>88</v>
      </c>
      <c r="I370" s="13"/>
      <c r="J370" s="13"/>
    </row>
    <row r="371" spans="1:10" ht="12.75">
      <c r="A371" s="51"/>
      <c r="B371" s="51"/>
      <c r="C371" s="51"/>
      <c r="D371" s="51"/>
      <c r="E371" s="51"/>
      <c r="F371" s="51"/>
      <c r="G371" s="52" t="s">
        <v>111</v>
      </c>
      <c r="H371" s="52" t="s">
        <v>111</v>
      </c>
      <c r="I371" s="38"/>
      <c r="J371" s="38"/>
    </row>
    <row r="372" spans="1:10" ht="12.75">
      <c r="A372" s="3" t="s">
        <v>2</v>
      </c>
      <c r="B372" s="4">
        <v>787</v>
      </c>
      <c r="C372" s="4">
        <v>825</v>
      </c>
      <c r="D372" s="4">
        <v>860</v>
      </c>
      <c r="E372" s="4">
        <v>839</v>
      </c>
      <c r="F372" s="48">
        <v>858</v>
      </c>
      <c r="G372" s="7">
        <v>1967.85</v>
      </c>
      <c r="H372">
        <v>825</v>
      </c>
      <c r="I372" s="8"/>
      <c r="J372" s="8"/>
    </row>
    <row r="373" spans="1:10" ht="12.75">
      <c r="A373" s="3" t="s">
        <v>3</v>
      </c>
      <c r="B373" s="4">
        <v>9632</v>
      </c>
      <c r="C373" s="4">
        <v>9542</v>
      </c>
      <c r="D373" s="4">
        <v>9324</v>
      </c>
      <c r="E373" s="4">
        <v>9013</v>
      </c>
      <c r="F373" s="48">
        <v>8700</v>
      </c>
      <c r="G373" s="31">
        <v>23303.15</v>
      </c>
      <c r="H373">
        <v>12039</v>
      </c>
      <c r="I373" s="8"/>
      <c r="J373" s="8"/>
    </row>
    <row r="374" spans="1:11" ht="12.75">
      <c r="A374" s="6" t="s">
        <v>100</v>
      </c>
      <c r="B374" s="5">
        <v>217.57</v>
      </c>
      <c r="C374" s="5">
        <v>277.23</v>
      </c>
      <c r="D374" s="5">
        <v>328.59</v>
      </c>
      <c r="E374">
        <v>466.87</v>
      </c>
      <c r="F374" s="50">
        <v>655.58</v>
      </c>
      <c r="G374" s="32">
        <v>778.0612244911096</v>
      </c>
      <c r="H374">
        <v>750.55</v>
      </c>
      <c r="I374" s="5"/>
      <c r="J374" s="5"/>
      <c r="K374" s="5"/>
    </row>
    <row r="375" spans="1:11" ht="12.75">
      <c r="A375" s="6" t="s">
        <v>101</v>
      </c>
      <c r="B375" s="5">
        <v>-0.74</v>
      </c>
      <c r="C375" s="5">
        <v>1.14</v>
      </c>
      <c r="D375" s="5">
        <v>2.34</v>
      </c>
      <c r="E375">
        <v>4.24</v>
      </c>
      <c r="F375" s="50">
        <v>5.03</v>
      </c>
      <c r="G375" s="35">
        <v>4.82681525888131</v>
      </c>
      <c r="H375" s="32">
        <v>5.6</v>
      </c>
      <c r="I375" s="5"/>
      <c r="J375" s="5"/>
      <c r="K375" s="5"/>
    </row>
    <row r="376" spans="1:10" ht="12.75">
      <c r="A376" s="3"/>
      <c r="B376" s="4"/>
      <c r="C376" s="4"/>
      <c r="D376" s="4"/>
      <c r="E376" s="4"/>
      <c r="F376" s="48"/>
      <c r="I376" s="4"/>
      <c r="J376" s="4"/>
    </row>
    <row r="377" spans="1:10" ht="12.75">
      <c r="A377" s="3" t="s">
        <v>123</v>
      </c>
      <c r="B377" s="4">
        <f>243+197</f>
        <v>440</v>
      </c>
      <c r="C377" s="4">
        <v>1222</v>
      </c>
      <c r="D377" s="4">
        <v>1406</v>
      </c>
      <c r="E377" s="31">
        <v>2093.3133</v>
      </c>
      <c r="F377" s="66">
        <v>2140.3415</v>
      </c>
      <c r="G377" s="69">
        <f>135874/20</f>
        <v>6793.7</v>
      </c>
      <c r="H377">
        <v>4708</v>
      </c>
      <c r="I377" s="8"/>
      <c r="J377" s="8"/>
    </row>
    <row r="378" spans="1:10" ht="12.75">
      <c r="A378" s="3" t="s">
        <v>4</v>
      </c>
      <c r="B378" s="4">
        <v>14171</v>
      </c>
      <c r="C378" s="4">
        <v>16925</v>
      </c>
      <c r="D378" s="4">
        <v>19319</v>
      </c>
      <c r="E378" s="31">
        <v>24831.4084</v>
      </c>
      <c r="F378" s="66">
        <v>34675.6547</v>
      </c>
      <c r="G378" s="8">
        <f>2105705/20</f>
        <v>105285.25</v>
      </c>
      <c r="H378">
        <v>51970</v>
      </c>
      <c r="I378" s="8"/>
      <c r="J378" s="8"/>
    </row>
    <row r="379" spans="1:10" ht="12.75">
      <c r="A379" s="3" t="s">
        <v>5</v>
      </c>
      <c r="B379" s="4">
        <v>7082</v>
      </c>
      <c r="C379" s="4">
        <v>6956</v>
      </c>
      <c r="D379" s="4">
        <v>6693</v>
      </c>
      <c r="E379" s="31">
        <v>8473.6329</v>
      </c>
      <c r="F379" s="66">
        <v>12627.429</v>
      </c>
      <c r="G379" s="8">
        <f>655042/20</f>
        <v>32752.1</v>
      </c>
      <c r="H379">
        <v>18542</v>
      </c>
      <c r="I379" s="8"/>
      <c r="J379" s="8"/>
    </row>
    <row r="380" spans="1:10" ht="12.75">
      <c r="A380" s="3" t="s">
        <v>6</v>
      </c>
      <c r="B380" s="4">
        <v>6322</v>
      </c>
      <c r="C380" s="4">
        <v>9107</v>
      </c>
      <c r="D380" s="4">
        <v>11738</v>
      </c>
      <c r="E380" s="31">
        <v>18343.3034</v>
      </c>
      <c r="F380" s="66">
        <v>24615.3482</v>
      </c>
      <c r="G380" s="8">
        <f>1520549/20</f>
        <v>76027.45</v>
      </c>
      <c r="H380">
        <v>38389</v>
      </c>
      <c r="I380" s="8"/>
      <c r="J380" s="8"/>
    </row>
    <row r="381" spans="1:10" ht="12.75">
      <c r="A381" s="3"/>
      <c r="B381" s="4"/>
      <c r="C381" s="4"/>
      <c r="D381" s="4"/>
      <c r="E381" s="4"/>
      <c r="F381" s="48"/>
      <c r="G381" s="8"/>
      <c r="I381" s="8"/>
      <c r="J381" s="8"/>
    </row>
    <row r="382" spans="1:10" ht="12.75">
      <c r="A382" s="3" t="s">
        <v>7</v>
      </c>
      <c r="B382" s="4">
        <v>1249</v>
      </c>
      <c r="C382" s="4">
        <v>1300</v>
      </c>
      <c r="D382" s="4">
        <v>1727</v>
      </c>
      <c r="E382" s="31">
        <v>2249.3956</v>
      </c>
      <c r="F382" s="66">
        <v>3247.1657</v>
      </c>
      <c r="G382" s="8">
        <f>184232/20</f>
        <v>9211.6</v>
      </c>
      <c r="H382">
        <v>4972</v>
      </c>
      <c r="I382" s="8"/>
      <c r="J382" s="8"/>
    </row>
    <row r="383" spans="1:10" ht="12.75">
      <c r="A383" s="3" t="s">
        <v>8</v>
      </c>
      <c r="B383" s="4">
        <v>256</v>
      </c>
      <c r="C383" s="4">
        <v>120</v>
      </c>
      <c r="D383" s="4">
        <v>228</v>
      </c>
      <c r="E383" s="31">
        <v>287.533</v>
      </c>
      <c r="F383" s="66">
        <v>407.695</v>
      </c>
      <c r="G383" s="8">
        <f>26108/20</f>
        <v>1305.4</v>
      </c>
      <c r="H383">
        <v>960</v>
      </c>
      <c r="I383" s="8"/>
      <c r="J383" s="8"/>
    </row>
    <row r="384" spans="1:10" ht="12.75">
      <c r="A384" s="3" t="s">
        <v>9</v>
      </c>
      <c r="B384" s="4">
        <v>676</v>
      </c>
      <c r="C384" s="4">
        <v>669</v>
      </c>
      <c r="D384" s="4">
        <v>960</v>
      </c>
      <c r="E384" s="31">
        <v>1433.4936</v>
      </c>
      <c r="F384" s="66">
        <v>2235.3085</v>
      </c>
      <c r="G384" s="8">
        <f>131677/20</f>
        <v>6583.85</v>
      </c>
      <c r="H384">
        <v>3366</v>
      </c>
      <c r="I384" s="8"/>
      <c r="J384" s="8"/>
    </row>
    <row r="385" spans="1:10" ht="12.75">
      <c r="A385" s="3" t="s">
        <v>10</v>
      </c>
      <c r="B385" s="4">
        <v>571</v>
      </c>
      <c r="C385" s="4">
        <v>483</v>
      </c>
      <c r="D385" s="4">
        <v>523</v>
      </c>
      <c r="E385" s="31">
        <v>560.7762</v>
      </c>
      <c r="F385" s="66">
        <v>691.8385</v>
      </c>
      <c r="G385" s="8">
        <f>35103/20</f>
        <v>1755.15</v>
      </c>
      <c r="H385">
        <v>1142</v>
      </c>
      <c r="I385" s="8"/>
      <c r="J385" s="8"/>
    </row>
    <row r="386" spans="1:10" ht="12.75">
      <c r="A386" s="3"/>
      <c r="B386" s="4"/>
      <c r="C386" s="4"/>
      <c r="D386" s="4"/>
      <c r="E386" s="4"/>
      <c r="F386" s="48"/>
      <c r="H386" s="3"/>
      <c r="I386" s="4"/>
      <c r="J386" s="4"/>
    </row>
    <row r="387" spans="1:11" ht="12.75">
      <c r="A387" s="6" t="s">
        <v>97</v>
      </c>
      <c r="B387" s="5">
        <v>4.66</v>
      </c>
      <c r="C387" s="5">
        <v>4.1</v>
      </c>
      <c r="D387" s="5">
        <v>5.09</v>
      </c>
      <c r="E387" s="5">
        <v>5.9</v>
      </c>
      <c r="F387" s="54">
        <v>6.63</v>
      </c>
      <c r="G387" s="5">
        <v>6.18</v>
      </c>
      <c r="H387">
        <v>6.05</v>
      </c>
      <c r="I387" s="5"/>
      <c r="J387" s="5"/>
      <c r="K387" s="5"/>
    </row>
    <row r="388" spans="1:11" ht="12.75">
      <c r="A388" s="6" t="s">
        <v>98</v>
      </c>
      <c r="B388" s="5">
        <v>5.16</v>
      </c>
      <c r="C388" s="5">
        <v>4.49</v>
      </c>
      <c r="D388" s="5">
        <v>4.77</v>
      </c>
      <c r="E388" s="5">
        <v>4.27</v>
      </c>
      <c r="F388" s="54">
        <v>4.95</v>
      </c>
      <c r="G388" s="5">
        <v>4.01</v>
      </c>
      <c r="H388">
        <v>4.43</v>
      </c>
      <c r="I388" s="5"/>
      <c r="J388" s="5"/>
      <c r="K388" s="5"/>
    </row>
    <row r="389" spans="1:11" ht="12.75">
      <c r="A389" s="6" t="s">
        <v>44</v>
      </c>
      <c r="B389" s="5">
        <v>36.66</v>
      </c>
      <c r="C389" s="5">
        <v>31.39</v>
      </c>
      <c r="D389" s="5">
        <v>25.43</v>
      </c>
      <c r="E389" s="5">
        <v>21.09</v>
      </c>
      <c r="F389" s="54">
        <v>17.74</v>
      </c>
      <c r="G389" s="5">
        <v>13.14</v>
      </c>
      <c r="H389">
        <v>13.52</v>
      </c>
      <c r="I389" s="5"/>
      <c r="J389" s="5"/>
      <c r="K389" s="5"/>
    </row>
    <row r="390" spans="1:11" ht="12.75">
      <c r="A390" s="6"/>
      <c r="B390" s="5"/>
      <c r="C390" s="5"/>
      <c r="D390" s="5"/>
      <c r="E390" s="5"/>
      <c r="F390" s="54"/>
      <c r="I390" s="5"/>
      <c r="J390" s="5"/>
      <c r="K390" s="5"/>
    </row>
    <row r="391" spans="1:11" ht="12.75">
      <c r="A391" s="6" t="s">
        <v>11</v>
      </c>
      <c r="B391" s="5">
        <v>-0.45</v>
      </c>
      <c r="C391" s="5">
        <v>0.64</v>
      </c>
      <c r="D391" s="5">
        <v>1.01</v>
      </c>
      <c r="E391">
        <v>1.49</v>
      </c>
      <c r="F391" s="50">
        <v>1.26</v>
      </c>
      <c r="G391" s="5">
        <v>1.03</v>
      </c>
      <c r="H391">
        <v>1.13</v>
      </c>
      <c r="I391" s="5"/>
      <c r="J391" s="5"/>
      <c r="K391" s="5"/>
    </row>
    <row r="392" spans="1:11" ht="12.75">
      <c r="A392" s="6" t="s">
        <v>12</v>
      </c>
      <c r="B392" s="5">
        <v>9.46</v>
      </c>
      <c r="C392" s="5">
        <v>12.83</v>
      </c>
      <c r="D392" s="5">
        <v>12.88</v>
      </c>
      <c r="E392">
        <v>11.57</v>
      </c>
      <c r="F392" s="50">
        <v>14.35</v>
      </c>
      <c r="G392" s="32">
        <v>13.24</v>
      </c>
      <c r="H392" s="6">
        <v>13.98</v>
      </c>
      <c r="I392" s="5"/>
      <c r="J392" s="5"/>
      <c r="K392" s="5"/>
    </row>
    <row r="393" spans="1:11" ht="12.75">
      <c r="A393" s="6" t="s">
        <v>13</v>
      </c>
      <c r="B393" s="5">
        <v>8.11</v>
      </c>
      <c r="C393" s="5">
        <v>2.43</v>
      </c>
      <c r="D393" s="5">
        <v>0.66</v>
      </c>
      <c r="E393">
        <v>0.37</v>
      </c>
      <c r="F393" s="50">
        <v>0.32</v>
      </c>
      <c r="G393" s="32">
        <v>0.68</v>
      </c>
      <c r="H393" s="5">
        <v>1.05</v>
      </c>
      <c r="I393" s="5"/>
      <c r="J393" s="5"/>
      <c r="K393" s="5"/>
    </row>
    <row r="394" spans="5:6" ht="12.75">
      <c r="E394" s="23"/>
      <c r="F394" s="23"/>
    </row>
    <row r="395" spans="5:6" ht="12.75">
      <c r="E395" s="23"/>
      <c r="F395" s="23"/>
    </row>
    <row r="396" spans="1:8" ht="12.75">
      <c r="A396" s="49" t="s">
        <v>15</v>
      </c>
      <c r="B396" s="50"/>
      <c r="C396" s="50"/>
      <c r="D396" s="50"/>
      <c r="E396" s="50"/>
      <c r="F396" s="50"/>
      <c r="G396" s="117" t="s">
        <v>59</v>
      </c>
      <c r="H396" s="117"/>
    </row>
    <row r="397" spans="1:47" s="23" customFormat="1" ht="12.75">
      <c r="A397" s="24"/>
      <c r="B397" s="24"/>
      <c r="C397" s="24"/>
      <c r="D397" s="24"/>
      <c r="E397" s="24"/>
      <c r="F397" s="24"/>
      <c r="G397" s="44"/>
      <c r="H397" s="29" t="s">
        <v>14</v>
      </c>
      <c r="I397" s="29"/>
      <c r="J397" s="29"/>
      <c r="K397" s="4"/>
      <c r="T397" s="4"/>
      <c r="AC397" s="4"/>
      <c r="AL397" s="4"/>
      <c r="AU397" s="4"/>
    </row>
    <row r="398" spans="1:10" ht="12.75">
      <c r="A398" s="51" t="s">
        <v>1</v>
      </c>
      <c r="B398" s="52" t="s">
        <v>0</v>
      </c>
      <c r="C398" s="52" t="s">
        <v>91</v>
      </c>
      <c r="D398" s="52" t="s">
        <v>95</v>
      </c>
      <c r="E398" s="52" t="s">
        <v>106</v>
      </c>
      <c r="F398" s="52" t="s">
        <v>111</v>
      </c>
      <c r="G398" s="51" t="s">
        <v>43</v>
      </c>
      <c r="H398" s="51" t="s">
        <v>88</v>
      </c>
      <c r="I398" s="13"/>
      <c r="J398" s="13"/>
    </row>
    <row r="399" spans="1:10" ht="12.75">
      <c r="A399" s="51"/>
      <c r="B399" s="51"/>
      <c r="C399" s="51"/>
      <c r="D399" s="51"/>
      <c r="E399" s="51"/>
      <c r="F399" s="51"/>
      <c r="G399" s="52" t="s">
        <v>111</v>
      </c>
      <c r="H399" s="52" t="s">
        <v>111</v>
      </c>
      <c r="I399" s="38"/>
      <c r="J399" s="38"/>
    </row>
    <row r="400" spans="1:10" ht="12.75">
      <c r="A400" s="3" t="s">
        <v>2</v>
      </c>
      <c r="B400" s="4">
        <v>4128</v>
      </c>
      <c r="C400" s="4">
        <v>4142</v>
      </c>
      <c r="D400" s="4">
        <v>4168</v>
      </c>
      <c r="E400" s="4">
        <v>4180</v>
      </c>
      <c r="F400" s="48">
        <v>4323</v>
      </c>
      <c r="G400" s="7">
        <v>1967.85</v>
      </c>
      <c r="H400">
        <v>825</v>
      </c>
      <c r="I400" s="8"/>
      <c r="J400" s="8"/>
    </row>
    <row r="401" spans="1:10" ht="12.75">
      <c r="A401" s="3" t="s">
        <v>3</v>
      </c>
      <c r="B401" s="4">
        <v>58329</v>
      </c>
      <c r="C401" s="4">
        <v>58047</v>
      </c>
      <c r="D401" s="4">
        <v>57316</v>
      </c>
      <c r="E401" s="4">
        <v>56025</v>
      </c>
      <c r="F401" s="48">
        <v>54780</v>
      </c>
      <c r="G401" s="31">
        <v>23303.15</v>
      </c>
      <c r="H401">
        <v>12039</v>
      </c>
      <c r="I401" s="8"/>
      <c r="J401" s="8"/>
    </row>
    <row r="402" spans="1:10" ht="12.75">
      <c r="A402" s="6" t="s">
        <v>100</v>
      </c>
      <c r="B402" s="5">
        <v>276.87</v>
      </c>
      <c r="C402" s="5">
        <v>330.92</v>
      </c>
      <c r="D402" s="5">
        <v>407.41</v>
      </c>
      <c r="E402">
        <v>504.52</v>
      </c>
      <c r="F402" s="50">
        <v>654.92</v>
      </c>
      <c r="G402" s="32">
        <v>778.0612244911096</v>
      </c>
      <c r="H402">
        <v>750.55</v>
      </c>
      <c r="I402" s="5"/>
      <c r="J402" s="5"/>
    </row>
    <row r="403" spans="1:10" ht="12.75">
      <c r="A403" s="6" t="s">
        <v>101</v>
      </c>
      <c r="B403" s="5">
        <v>2.42</v>
      </c>
      <c r="C403" s="5">
        <v>2.48</v>
      </c>
      <c r="D403" s="5">
        <v>2.68</v>
      </c>
      <c r="E403">
        <v>3.66</v>
      </c>
      <c r="F403" s="50">
        <v>5.64</v>
      </c>
      <c r="G403" s="35">
        <v>4.82681525888131</v>
      </c>
      <c r="H403" s="32">
        <v>5.6</v>
      </c>
      <c r="I403" s="5"/>
      <c r="J403" s="5"/>
    </row>
    <row r="404" spans="1:10" ht="12.75">
      <c r="A404" s="3"/>
      <c r="B404" s="4"/>
      <c r="C404" s="4"/>
      <c r="D404" s="4"/>
      <c r="E404" s="4"/>
      <c r="F404" s="48"/>
      <c r="I404" s="4"/>
      <c r="J404" s="4"/>
    </row>
    <row r="405" spans="1:10" ht="12.75">
      <c r="A405" s="3" t="s">
        <v>123</v>
      </c>
      <c r="B405" s="4">
        <f>315+7846</f>
        <v>8161</v>
      </c>
      <c r="C405" s="4">
        <v>9376</v>
      </c>
      <c r="D405" s="4">
        <v>10435</v>
      </c>
      <c r="E405" s="31">
        <v>12318.3464</v>
      </c>
      <c r="F405" s="66">
        <v>14653.6296</v>
      </c>
      <c r="G405" s="69">
        <f>135874/20</f>
        <v>6793.7</v>
      </c>
      <c r="H405">
        <v>4708</v>
      </c>
      <c r="I405" s="8"/>
      <c r="J405" s="8"/>
    </row>
    <row r="406" spans="1:10" ht="12.75">
      <c r="A406" s="3" t="s">
        <v>4</v>
      </c>
      <c r="B406" s="4">
        <v>103167</v>
      </c>
      <c r="C406" s="4">
        <v>119685</v>
      </c>
      <c r="D406" s="4">
        <v>139860</v>
      </c>
      <c r="E406" s="31">
        <v>166457.226</v>
      </c>
      <c r="F406" s="66">
        <v>209760.4967</v>
      </c>
      <c r="G406" s="8">
        <f>2105705/20</f>
        <v>105285.25</v>
      </c>
      <c r="H406">
        <v>51970</v>
      </c>
      <c r="I406" s="8"/>
      <c r="J406" s="8"/>
    </row>
    <row r="407" spans="1:10" ht="12.75">
      <c r="A407" s="3" t="s">
        <v>5</v>
      </c>
      <c r="B407" s="4">
        <v>50673</v>
      </c>
      <c r="C407" s="4">
        <v>41055</v>
      </c>
      <c r="D407" s="4">
        <v>45190</v>
      </c>
      <c r="E407" s="31">
        <v>53991.705</v>
      </c>
      <c r="F407" s="66">
        <v>63385.1803</v>
      </c>
      <c r="G407" s="8">
        <f>655042/20</f>
        <v>32752.1</v>
      </c>
      <c r="H407">
        <v>18542</v>
      </c>
      <c r="I407" s="8"/>
      <c r="J407" s="8"/>
    </row>
    <row r="408" spans="1:10" ht="12.75">
      <c r="A408" s="3" t="s">
        <v>6</v>
      </c>
      <c r="B408" s="4">
        <v>60413</v>
      </c>
      <c r="C408" s="4">
        <v>74627</v>
      </c>
      <c r="D408" s="4">
        <v>96597</v>
      </c>
      <c r="E408" s="31">
        <v>119501.5662</v>
      </c>
      <c r="F408" s="66">
        <v>154702.9887</v>
      </c>
      <c r="G408" s="8">
        <f>1520549/20</f>
        <v>76027.45</v>
      </c>
      <c r="H408">
        <v>38389</v>
      </c>
      <c r="I408" s="8"/>
      <c r="J408" s="8"/>
    </row>
    <row r="409" spans="1:10" ht="12.75">
      <c r="A409" s="3"/>
      <c r="B409" s="4"/>
      <c r="C409" s="4"/>
      <c r="D409" s="4"/>
      <c r="E409" s="31"/>
      <c r="F409" s="66"/>
      <c r="G409" s="8"/>
      <c r="I409" s="8"/>
      <c r="J409" s="8"/>
    </row>
    <row r="410" spans="1:10" ht="12.75">
      <c r="A410" s="3" t="s">
        <v>7</v>
      </c>
      <c r="B410" s="4">
        <v>8460</v>
      </c>
      <c r="C410" s="4">
        <v>9584</v>
      </c>
      <c r="D410" s="4">
        <v>11236</v>
      </c>
      <c r="E410" s="31">
        <v>14265.0176</v>
      </c>
      <c r="F410" s="66">
        <v>19326.163</v>
      </c>
      <c r="G410" s="8">
        <f>184232/20</f>
        <v>9211.6</v>
      </c>
      <c r="H410">
        <v>4972</v>
      </c>
      <c r="I410" s="8"/>
      <c r="J410" s="8"/>
    </row>
    <row r="411" spans="1:10" ht="12.75">
      <c r="A411" s="3" t="s">
        <v>8</v>
      </c>
      <c r="B411" s="4">
        <v>1676</v>
      </c>
      <c r="C411" s="4">
        <v>1274</v>
      </c>
      <c r="D411" s="4">
        <v>1730</v>
      </c>
      <c r="E411" s="31">
        <v>1997.5606</v>
      </c>
      <c r="F411" s="66">
        <v>2919.6896</v>
      </c>
      <c r="G411" s="8">
        <f>26108/20</f>
        <v>1305.4</v>
      </c>
      <c r="H411">
        <v>960</v>
      </c>
      <c r="I411" s="8"/>
      <c r="J411" s="8"/>
    </row>
    <row r="412" spans="1:10" ht="12.75">
      <c r="A412" s="3" t="s">
        <v>9</v>
      </c>
      <c r="B412" s="4">
        <v>4453</v>
      </c>
      <c r="C412" s="4">
        <v>4917</v>
      </c>
      <c r="D412" s="4">
        <v>6023</v>
      </c>
      <c r="E412" s="31">
        <v>8730.8619</v>
      </c>
      <c r="F412" s="66">
        <v>12295.3036</v>
      </c>
      <c r="G412" s="8">
        <f>131677/20</f>
        <v>6583.85</v>
      </c>
      <c r="H412">
        <v>3366</v>
      </c>
      <c r="I412" s="8"/>
      <c r="J412" s="8"/>
    </row>
    <row r="413" spans="1:10" ht="12.75">
      <c r="A413" s="3" t="s">
        <v>10</v>
      </c>
      <c r="B413" s="4">
        <v>3278</v>
      </c>
      <c r="C413" s="4">
        <v>3023</v>
      </c>
      <c r="D413" s="4">
        <v>3326</v>
      </c>
      <c r="E413" s="31">
        <v>3525.4771</v>
      </c>
      <c r="F413" s="66">
        <v>4206.2017</v>
      </c>
      <c r="G413" s="8">
        <f>35103/20</f>
        <v>1755.15</v>
      </c>
      <c r="H413">
        <v>1142</v>
      </c>
      <c r="I413" s="8"/>
      <c r="J413" s="8"/>
    </row>
    <row r="414" spans="1:10" ht="12.75">
      <c r="A414" s="3"/>
      <c r="B414" s="4"/>
      <c r="C414" s="4"/>
      <c r="D414" s="4"/>
      <c r="E414" s="4"/>
      <c r="F414" s="48"/>
      <c r="H414" s="3"/>
      <c r="I414" s="4"/>
      <c r="J414" s="4"/>
    </row>
    <row r="415" spans="1:10" ht="12.75">
      <c r="A415" s="6" t="s">
        <v>97</v>
      </c>
      <c r="B415" s="5">
        <v>4.31</v>
      </c>
      <c r="C415" s="5">
        <v>4.03</v>
      </c>
      <c r="D415" s="5">
        <v>4.24</v>
      </c>
      <c r="E415" s="5">
        <v>5.31</v>
      </c>
      <c r="F415" s="54">
        <v>6.05</v>
      </c>
      <c r="G415" s="5">
        <v>6.18</v>
      </c>
      <c r="H415">
        <v>6.05</v>
      </c>
      <c r="I415" s="5"/>
      <c r="J415" s="5"/>
    </row>
    <row r="416" spans="1:10" ht="12.75">
      <c r="A416" s="6" t="s">
        <v>98</v>
      </c>
      <c r="B416" s="5">
        <v>3.58</v>
      </c>
      <c r="C416" s="5">
        <v>3.88</v>
      </c>
      <c r="D416" s="5">
        <v>4.69</v>
      </c>
      <c r="E416" s="5">
        <v>4.35</v>
      </c>
      <c r="F416" s="54">
        <v>4.62</v>
      </c>
      <c r="G416" s="5">
        <v>4.01</v>
      </c>
      <c r="H416">
        <v>4.43</v>
      </c>
      <c r="I416" s="5"/>
      <c r="J416" s="5"/>
    </row>
    <row r="417" spans="1:10" ht="12.75">
      <c r="A417" s="6" t="s">
        <v>44</v>
      </c>
      <c r="B417" s="5">
        <v>31.35</v>
      </c>
      <c r="C417" s="5">
        <v>26.64</v>
      </c>
      <c r="D417" s="5">
        <v>25.16</v>
      </c>
      <c r="E417" s="5">
        <v>20.08</v>
      </c>
      <c r="F417" s="54">
        <v>17.72</v>
      </c>
      <c r="G417" s="5">
        <v>13.14</v>
      </c>
      <c r="H417">
        <v>13.52</v>
      </c>
      <c r="I417" s="5"/>
      <c r="J417" s="5"/>
    </row>
    <row r="418" spans="1:10" ht="12.75">
      <c r="A418" s="6"/>
      <c r="B418" s="5"/>
      <c r="C418" s="5"/>
      <c r="D418" s="5"/>
      <c r="E418" s="5"/>
      <c r="F418" s="54"/>
      <c r="I418" s="5"/>
      <c r="J418" s="5"/>
    </row>
    <row r="419" spans="1:10" ht="12.75">
      <c r="A419" s="6" t="s">
        <v>11</v>
      </c>
      <c r="B419" s="5">
        <v>1.17</v>
      </c>
      <c r="C419" s="5">
        <v>1.09</v>
      </c>
      <c r="D419" s="5">
        <v>1.03</v>
      </c>
      <c r="E419">
        <v>1.15</v>
      </c>
      <c r="F419" s="50">
        <v>1.39</v>
      </c>
      <c r="G419" s="5">
        <v>1.03</v>
      </c>
      <c r="H419">
        <v>1.13</v>
      </c>
      <c r="I419" s="5"/>
      <c r="J419" s="5"/>
    </row>
    <row r="420" spans="1:10" ht="12.75">
      <c r="A420" s="6" t="s">
        <v>12</v>
      </c>
      <c r="B420" s="5">
        <v>14.78</v>
      </c>
      <c r="C420" s="5">
        <v>11.95</v>
      </c>
      <c r="D420" s="5">
        <v>12.29</v>
      </c>
      <c r="E420">
        <v>13.46</v>
      </c>
      <c r="F420" s="50">
        <v>14.03</v>
      </c>
      <c r="G420" s="32">
        <v>13.24</v>
      </c>
      <c r="H420" s="6">
        <v>13.98</v>
      </c>
      <c r="I420" s="5"/>
      <c r="J420" s="5"/>
    </row>
    <row r="421" spans="1:10" ht="12.75">
      <c r="A421" s="6" t="s">
        <v>13</v>
      </c>
      <c r="B421" s="5">
        <v>0.2</v>
      </c>
      <c r="C421" s="5">
        <v>0.29</v>
      </c>
      <c r="D421" s="5">
        <v>0.76</v>
      </c>
      <c r="E421">
        <v>0.64</v>
      </c>
      <c r="F421" s="50">
        <v>0.17</v>
      </c>
      <c r="G421" s="32">
        <v>0.68</v>
      </c>
      <c r="H421" s="5">
        <v>1.05</v>
      </c>
      <c r="I421" s="5"/>
      <c r="J421" s="5"/>
    </row>
    <row r="422" spans="5:6" ht="12.75">
      <c r="E422" s="23"/>
      <c r="F422" s="23"/>
    </row>
    <row r="423" spans="5:6" ht="12.75">
      <c r="E423" s="23"/>
      <c r="F423" s="23"/>
    </row>
    <row r="424" spans="1:10" ht="12.75">
      <c r="A424" s="51" t="s">
        <v>15</v>
      </c>
      <c r="B424" s="48"/>
      <c r="C424" s="48"/>
      <c r="D424" s="48"/>
      <c r="E424" s="48"/>
      <c r="F424" s="48"/>
      <c r="G424" s="48"/>
      <c r="H424" s="71" t="s">
        <v>22</v>
      </c>
      <c r="I424" s="28"/>
      <c r="J424" s="28"/>
    </row>
    <row r="425" spans="1:47" s="23" customFormat="1" ht="12.75">
      <c r="A425" s="24"/>
      <c r="B425" s="24"/>
      <c r="C425" s="24"/>
      <c r="D425" s="24"/>
      <c r="E425" s="24"/>
      <c r="F425" s="24"/>
      <c r="G425" s="24"/>
      <c r="H425" s="29" t="s">
        <v>14</v>
      </c>
      <c r="I425" s="29"/>
      <c r="J425" s="29"/>
      <c r="K425" s="4"/>
      <c r="T425" s="4"/>
      <c r="AC425" s="4"/>
      <c r="AL425" s="4"/>
      <c r="AU425" s="4"/>
    </row>
    <row r="426" spans="1:10" ht="12.75">
      <c r="A426" s="51" t="s">
        <v>1</v>
      </c>
      <c r="B426" s="52" t="s">
        <v>0</v>
      </c>
      <c r="C426" s="52" t="s">
        <v>91</v>
      </c>
      <c r="D426" s="52" t="s">
        <v>95</v>
      </c>
      <c r="E426" s="52" t="s">
        <v>106</v>
      </c>
      <c r="F426" s="52" t="s">
        <v>111</v>
      </c>
      <c r="G426" s="51" t="s">
        <v>43</v>
      </c>
      <c r="H426" s="51" t="s">
        <v>88</v>
      </c>
      <c r="I426" s="13"/>
      <c r="J426" s="13"/>
    </row>
    <row r="427" spans="1:10" ht="12.75">
      <c r="A427" s="51"/>
      <c r="B427" s="51"/>
      <c r="C427" s="51"/>
      <c r="D427" s="51"/>
      <c r="E427" s="51"/>
      <c r="F427" s="51"/>
      <c r="G427" s="52" t="s">
        <v>111</v>
      </c>
      <c r="H427" s="52" t="s">
        <v>111</v>
      </c>
      <c r="I427" s="38"/>
      <c r="J427" s="38"/>
    </row>
    <row r="428" spans="1:10" ht="12.75">
      <c r="A428" s="3" t="s">
        <v>2</v>
      </c>
      <c r="B428" s="4">
        <v>1905</v>
      </c>
      <c r="C428" s="4">
        <v>2048</v>
      </c>
      <c r="D428" s="4">
        <v>2231</v>
      </c>
      <c r="E428" s="4">
        <v>2189</v>
      </c>
      <c r="F428" s="48">
        <v>2246</v>
      </c>
      <c r="G428" s="7">
        <v>1967.85</v>
      </c>
      <c r="H428">
        <v>825</v>
      </c>
      <c r="I428" s="8"/>
      <c r="J428" s="8"/>
    </row>
    <row r="429" spans="1:10" ht="12.75">
      <c r="A429" s="3" t="s">
        <v>3</v>
      </c>
      <c r="B429" s="4">
        <v>24834</v>
      </c>
      <c r="C429" s="4">
        <v>24624</v>
      </c>
      <c r="D429" s="4">
        <v>24360</v>
      </c>
      <c r="E429" s="4">
        <v>24656</v>
      </c>
      <c r="F429" s="48">
        <v>25068</v>
      </c>
      <c r="G429" s="7">
        <v>23303.15</v>
      </c>
      <c r="H429">
        <v>12039</v>
      </c>
      <c r="I429" s="8"/>
      <c r="J429" s="8"/>
    </row>
    <row r="430" spans="1:10" ht="12.75">
      <c r="A430" s="6" t="s">
        <v>100</v>
      </c>
      <c r="B430" s="5">
        <v>280.22</v>
      </c>
      <c r="C430" s="5">
        <v>348.64</v>
      </c>
      <c r="D430" s="5">
        <v>489.17</v>
      </c>
      <c r="E430" s="3">
        <v>586.02</v>
      </c>
      <c r="F430" s="48">
        <v>750.65</v>
      </c>
      <c r="G430" s="6">
        <v>778.0612244911096</v>
      </c>
      <c r="H430">
        <v>750.55</v>
      </c>
      <c r="I430" s="5"/>
      <c r="J430" s="5"/>
    </row>
    <row r="431" spans="1:10" ht="12.75">
      <c r="A431" s="6" t="s">
        <v>101</v>
      </c>
      <c r="B431" s="5">
        <v>1.53</v>
      </c>
      <c r="C431" s="5">
        <v>2.05</v>
      </c>
      <c r="D431" s="5">
        <v>2.76</v>
      </c>
      <c r="E431" s="3">
        <v>3.18</v>
      </c>
      <c r="F431" s="48">
        <v>3.64</v>
      </c>
      <c r="G431" s="72">
        <v>4.82681525888131</v>
      </c>
      <c r="H431" s="32">
        <v>5.6</v>
      </c>
      <c r="I431" s="5"/>
      <c r="J431" s="5"/>
    </row>
    <row r="432" spans="1:10" ht="12.75">
      <c r="A432" s="3"/>
      <c r="B432" s="4"/>
      <c r="C432" s="4"/>
      <c r="D432" s="4"/>
      <c r="E432" s="4"/>
      <c r="F432" s="48"/>
      <c r="G432" s="3"/>
      <c r="I432" s="4"/>
      <c r="J432" s="4"/>
    </row>
    <row r="433" spans="1:10" ht="12.75">
      <c r="A433" s="3" t="s">
        <v>123</v>
      </c>
      <c r="B433" s="4">
        <f>472+1727</f>
        <v>2199</v>
      </c>
      <c r="C433" s="4">
        <v>2834</v>
      </c>
      <c r="D433" s="4">
        <v>3627</v>
      </c>
      <c r="E433" s="7">
        <v>4291.447</v>
      </c>
      <c r="F433" s="74">
        <v>5010.0202</v>
      </c>
      <c r="G433" s="73">
        <f>135874/20</f>
        <v>6793.7</v>
      </c>
      <c r="H433">
        <v>4708</v>
      </c>
      <c r="I433" s="8"/>
      <c r="J433" s="8"/>
    </row>
    <row r="434" spans="1:10" ht="12.75">
      <c r="A434" s="3" t="s">
        <v>4</v>
      </c>
      <c r="B434" s="4">
        <v>46295</v>
      </c>
      <c r="C434" s="4">
        <v>53624</v>
      </c>
      <c r="D434" s="4">
        <v>78634</v>
      </c>
      <c r="E434" s="7">
        <v>95170.8047</v>
      </c>
      <c r="F434" s="74">
        <v>115885.1407</v>
      </c>
      <c r="G434" s="8">
        <f>2105705/20</f>
        <v>105285.25</v>
      </c>
      <c r="H434">
        <v>51970</v>
      </c>
      <c r="I434" s="8"/>
      <c r="J434" s="8"/>
    </row>
    <row r="435" spans="1:10" ht="12.75">
      <c r="A435" s="3" t="s">
        <v>5</v>
      </c>
      <c r="B435" s="4">
        <v>20371</v>
      </c>
      <c r="C435" s="4">
        <v>17269</v>
      </c>
      <c r="D435" s="4">
        <v>25234</v>
      </c>
      <c r="E435" s="7">
        <v>28075.9293</v>
      </c>
      <c r="F435" s="74">
        <v>30537.2292</v>
      </c>
      <c r="G435" s="8">
        <f>655042/20</f>
        <v>32752.1</v>
      </c>
      <c r="H435">
        <v>18542</v>
      </c>
      <c r="I435" s="8"/>
      <c r="J435" s="8"/>
    </row>
    <row r="436" spans="1:10" ht="12.75">
      <c r="A436" s="3" t="s">
        <v>6</v>
      </c>
      <c r="B436" s="4">
        <v>26729</v>
      </c>
      <c r="C436" s="4">
        <v>36466</v>
      </c>
      <c r="D436" s="4">
        <v>51670</v>
      </c>
      <c r="E436" s="7">
        <v>64051.0117</v>
      </c>
      <c r="F436" s="74">
        <v>81532.2691</v>
      </c>
      <c r="G436" s="8">
        <f>1520549/20</f>
        <v>76027.45</v>
      </c>
      <c r="H436">
        <v>38389</v>
      </c>
      <c r="I436" s="8"/>
      <c r="J436" s="8"/>
    </row>
    <row r="437" spans="1:10" ht="12.75">
      <c r="A437" s="3"/>
      <c r="B437" s="4"/>
      <c r="C437" s="4"/>
      <c r="D437" s="4"/>
      <c r="E437" s="7"/>
      <c r="F437" s="74"/>
      <c r="G437" s="8"/>
      <c r="I437" s="8"/>
      <c r="J437" s="8"/>
    </row>
    <row r="438" spans="1:10" ht="12.75">
      <c r="A438" s="3" t="s">
        <v>7</v>
      </c>
      <c r="B438" s="4">
        <v>3758</v>
      </c>
      <c r="C438" s="4">
        <v>4050</v>
      </c>
      <c r="D438" s="4">
        <v>6040</v>
      </c>
      <c r="E438" s="7">
        <v>7906.3105</v>
      </c>
      <c r="F438" s="74">
        <v>9579.6365</v>
      </c>
      <c r="G438" s="8">
        <f>184232/20</f>
        <v>9211.6</v>
      </c>
      <c r="H438">
        <v>4972</v>
      </c>
      <c r="I438" s="8"/>
      <c r="J438" s="8"/>
    </row>
    <row r="439" spans="1:10" ht="12.75">
      <c r="A439" s="3" t="s">
        <v>8</v>
      </c>
      <c r="B439" s="4">
        <v>590</v>
      </c>
      <c r="C439" s="4">
        <v>562</v>
      </c>
      <c r="D439" s="4">
        <v>618</v>
      </c>
      <c r="E439" s="7">
        <v>890.0545</v>
      </c>
      <c r="F439" s="74">
        <v>860.3748</v>
      </c>
      <c r="G439" s="8">
        <f>26108/20</f>
        <v>1305.4</v>
      </c>
      <c r="H439">
        <v>960</v>
      </c>
      <c r="I439" s="8"/>
      <c r="J439" s="8"/>
    </row>
    <row r="440" spans="1:10" ht="12.75">
      <c r="A440" s="3" t="s">
        <v>9</v>
      </c>
      <c r="B440" s="4">
        <v>2064</v>
      </c>
      <c r="C440" s="4">
        <v>2170</v>
      </c>
      <c r="D440" s="4">
        <v>3890</v>
      </c>
      <c r="E440" s="7">
        <v>5833.5582</v>
      </c>
      <c r="F440" s="74">
        <v>6977.598</v>
      </c>
      <c r="G440" s="8">
        <f>131677/20</f>
        <v>6583.85</v>
      </c>
      <c r="H440">
        <v>3366</v>
      </c>
      <c r="I440" s="8"/>
      <c r="J440" s="8"/>
    </row>
    <row r="441" spans="1:10" ht="12.75">
      <c r="A441" s="3" t="s">
        <v>10</v>
      </c>
      <c r="B441" s="4">
        <v>1264</v>
      </c>
      <c r="C441" s="4">
        <v>1435</v>
      </c>
      <c r="D441" s="4">
        <v>1386</v>
      </c>
      <c r="E441" s="7">
        <v>1494.5379</v>
      </c>
      <c r="F441" s="74">
        <v>1715.9676</v>
      </c>
      <c r="G441" s="8">
        <f>35103/20</f>
        <v>1755.15</v>
      </c>
      <c r="H441">
        <v>1142</v>
      </c>
      <c r="I441" s="8"/>
      <c r="J441" s="8"/>
    </row>
    <row r="442" spans="1:10" ht="12.75">
      <c r="A442" s="3"/>
      <c r="B442" s="4"/>
      <c r="C442" s="4"/>
      <c r="D442" s="4"/>
      <c r="E442" s="4"/>
      <c r="F442" s="48"/>
      <c r="G442" s="3"/>
      <c r="H442" s="3"/>
      <c r="I442" s="4"/>
      <c r="J442" s="4"/>
    </row>
    <row r="443" spans="1:10" ht="12.75">
      <c r="A443" s="6" t="s">
        <v>97</v>
      </c>
      <c r="B443" s="5">
        <v>4.49</v>
      </c>
      <c r="C443" s="5">
        <v>4.1</v>
      </c>
      <c r="D443" s="5">
        <v>5.44</v>
      </c>
      <c r="E443" s="5">
        <v>6.29</v>
      </c>
      <c r="F443" s="54">
        <v>6.17</v>
      </c>
      <c r="G443" s="5">
        <v>6.18</v>
      </c>
      <c r="H443">
        <v>6.05</v>
      </c>
      <c r="I443" s="5"/>
      <c r="J443" s="5"/>
    </row>
    <row r="444" spans="1:10" ht="12.75">
      <c r="A444" s="6" t="s">
        <v>98</v>
      </c>
      <c r="B444" s="5">
        <v>4.13</v>
      </c>
      <c r="C444" s="5">
        <v>4.55</v>
      </c>
      <c r="D444" s="5">
        <v>4.05</v>
      </c>
      <c r="E444" s="5">
        <v>3.58</v>
      </c>
      <c r="F444" s="54">
        <v>3.96</v>
      </c>
      <c r="G444" s="5">
        <v>4.01</v>
      </c>
      <c r="H444">
        <v>4.43</v>
      </c>
      <c r="I444" s="5"/>
      <c r="J444" s="5"/>
    </row>
    <row r="445" spans="1:10" ht="12.75">
      <c r="A445" s="6" t="s">
        <v>44</v>
      </c>
      <c r="B445" s="5">
        <v>28.89</v>
      </c>
      <c r="C445" s="5">
        <v>28.78</v>
      </c>
      <c r="D445" s="5">
        <v>16.95</v>
      </c>
      <c r="E445" s="5">
        <v>12.68</v>
      </c>
      <c r="F445" s="54">
        <v>12.02</v>
      </c>
      <c r="G445" s="5">
        <v>13.14</v>
      </c>
      <c r="H445">
        <v>13.52</v>
      </c>
      <c r="I445" s="5"/>
      <c r="J445" s="5"/>
    </row>
    <row r="446" spans="1:10" ht="12.75">
      <c r="A446" s="6"/>
      <c r="B446" s="5"/>
      <c r="C446" s="5"/>
      <c r="D446" s="5"/>
      <c r="E446" s="5"/>
      <c r="F446" s="54"/>
      <c r="G446" s="3"/>
      <c r="I446" s="5"/>
      <c r="J446" s="5"/>
    </row>
    <row r="447" spans="1:10" ht="12.75">
      <c r="A447" s="6" t="s">
        <v>11</v>
      </c>
      <c r="B447" s="5">
        <v>0.82</v>
      </c>
      <c r="C447" s="5">
        <v>0.91</v>
      </c>
      <c r="D447" s="5">
        <v>0.91</v>
      </c>
      <c r="E447" s="3">
        <v>0.88</v>
      </c>
      <c r="F447" s="48">
        <v>0.81</v>
      </c>
      <c r="G447" s="5">
        <v>1.03</v>
      </c>
      <c r="H447">
        <v>1.13</v>
      </c>
      <c r="I447" s="5"/>
      <c r="J447" s="5"/>
    </row>
    <row r="448" spans="1:10" ht="12.75">
      <c r="A448" s="6" t="s">
        <v>12</v>
      </c>
      <c r="B448" s="5">
        <v>10.7</v>
      </c>
      <c r="C448" s="5">
        <v>11.73</v>
      </c>
      <c r="D448" s="5">
        <v>11.74</v>
      </c>
      <c r="E448" s="3">
        <v>11.82</v>
      </c>
      <c r="F448" s="48">
        <v>11.37</v>
      </c>
      <c r="G448" s="6">
        <v>13.24</v>
      </c>
      <c r="H448" s="6">
        <v>13.98</v>
      </c>
      <c r="I448" s="5"/>
      <c r="J448" s="5"/>
    </row>
    <row r="449" spans="1:29" ht="12.75">
      <c r="A449" s="6" t="s">
        <v>13</v>
      </c>
      <c r="B449" s="5">
        <v>1.59</v>
      </c>
      <c r="C449" s="5">
        <v>0.86</v>
      </c>
      <c r="D449" s="5">
        <v>0.76</v>
      </c>
      <c r="E449" s="3">
        <v>0.97</v>
      </c>
      <c r="F449" s="48">
        <v>0.77</v>
      </c>
      <c r="G449" s="6">
        <v>0.68</v>
      </c>
      <c r="H449" s="5">
        <v>1.05</v>
      </c>
      <c r="I449" s="5"/>
      <c r="J449" s="5"/>
      <c r="T449" s="22"/>
      <c r="AC449" s="22"/>
    </row>
    <row r="450" spans="5:6" ht="12.75">
      <c r="E450" s="23"/>
      <c r="F450" s="23"/>
    </row>
    <row r="451" spans="5:6" ht="12.75">
      <c r="E451" s="23"/>
      <c r="F451" s="23"/>
    </row>
    <row r="452" spans="1:10" ht="12.75">
      <c r="A452" s="49" t="s">
        <v>15</v>
      </c>
      <c r="B452" s="50"/>
      <c r="C452" s="50"/>
      <c r="D452" s="50"/>
      <c r="E452" s="50"/>
      <c r="F452" s="50"/>
      <c r="G452" s="50"/>
      <c r="H452" s="55" t="s">
        <v>60</v>
      </c>
      <c r="I452" s="28"/>
      <c r="J452" s="28"/>
    </row>
    <row r="453" spans="1:47" s="23" customFormat="1" ht="12.75">
      <c r="A453" s="24"/>
      <c r="B453" s="24"/>
      <c r="C453" s="24"/>
      <c r="D453" s="24"/>
      <c r="E453" s="24"/>
      <c r="F453" s="24"/>
      <c r="G453" s="44"/>
      <c r="H453" s="29" t="s">
        <v>14</v>
      </c>
      <c r="I453" s="29"/>
      <c r="J453" s="29"/>
      <c r="K453" s="4"/>
      <c r="T453" s="4"/>
      <c r="AC453" s="4"/>
      <c r="AL453" s="4"/>
      <c r="AU453" s="4"/>
    </row>
    <row r="454" spans="1:29" ht="12.75">
      <c r="A454" s="51" t="s">
        <v>1</v>
      </c>
      <c r="B454" s="52" t="s">
        <v>0</v>
      </c>
      <c r="C454" s="52" t="s">
        <v>91</v>
      </c>
      <c r="D454" s="52" t="s">
        <v>95</v>
      </c>
      <c r="E454" s="52" t="s">
        <v>106</v>
      </c>
      <c r="F454" s="52" t="s">
        <v>111</v>
      </c>
      <c r="G454" s="51" t="s">
        <v>43</v>
      </c>
      <c r="H454" s="51" t="s">
        <v>88</v>
      </c>
      <c r="I454" s="13"/>
      <c r="J454" s="13"/>
      <c r="T454" s="6"/>
      <c r="AC454" s="6"/>
    </row>
    <row r="455" spans="1:29" ht="12.75">
      <c r="A455" s="51"/>
      <c r="B455" s="51"/>
      <c r="C455" s="51"/>
      <c r="D455" s="51"/>
      <c r="E455" s="51"/>
      <c r="F455" s="51"/>
      <c r="G455" s="52" t="s">
        <v>111</v>
      </c>
      <c r="H455" s="52" t="s">
        <v>111</v>
      </c>
      <c r="I455" s="38"/>
      <c r="J455" s="38"/>
      <c r="T455" s="6"/>
      <c r="AC455" s="6"/>
    </row>
    <row r="456" spans="1:10" ht="12.75">
      <c r="A456" s="3" t="s">
        <v>2</v>
      </c>
      <c r="B456" s="4">
        <v>1798</v>
      </c>
      <c r="C456" s="4">
        <v>1815</v>
      </c>
      <c r="D456" s="4">
        <v>1923</v>
      </c>
      <c r="E456" s="4">
        <v>1952</v>
      </c>
      <c r="F456" s="48">
        <v>2058</v>
      </c>
      <c r="G456" s="7">
        <v>1967.85</v>
      </c>
      <c r="H456">
        <v>825</v>
      </c>
      <c r="I456" s="8"/>
      <c r="J456" s="8"/>
    </row>
    <row r="457" spans="1:10" ht="12.75">
      <c r="A457" s="3" t="s">
        <v>3</v>
      </c>
      <c r="B457" s="4">
        <v>24855</v>
      </c>
      <c r="C457" s="4">
        <v>24510</v>
      </c>
      <c r="D457" s="4">
        <v>24773</v>
      </c>
      <c r="E457" s="4">
        <v>23950</v>
      </c>
      <c r="F457" s="48">
        <v>23736</v>
      </c>
      <c r="G457" s="31">
        <v>23303.15</v>
      </c>
      <c r="H457">
        <v>12039</v>
      </c>
      <c r="I457" s="8"/>
      <c r="J457" s="8"/>
    </row>
    <row r="458" spans="1:10" ht="12.75">
      <c r="A458" s="6" t="s">
        <v>100</v>
      </c>
      <c r="B458" s="5">
        <v>321</v>
      </c>
      <c r="C458" s="5">
        <v>387</v>
      </c>
      <c r="D458" s="5">
        <v>464</v>
      </c>
      <c r="E458" s="32">
        <v>580</v>
      </c>
      <c r="F458" s="67">
        <v>732</v>
      </c>
      <c r="G458" s="32">
        <v>778.0612244911096</v>
      </c>
      <c r="H458">
        <v>750.55</v>
      </c>
      <c r="I458" s="5"/>
      <c r="J458" s="5"/>
    </row>
    <row r="459" spans="1:10" ht="12.75">
      <c r="A459" s="6" t="s">
        <v>101</v>
      </c>
      <c r="B459" s="5">
        <v>1.43</v>
      </c>
      <c r="C459" s="5">
        <v>0.82</v>
      </c>
      <c r="D459" s="5">
        <v>1.3</v>
      </c>
      <c r="E459">
        <v>1.76</v>
      </c>
      <c r="F459" s="67">
        <v>2.4</v>
      </c>
      <c r="G459" s="35">
        <v>4.82681525888131</v>
      </c>
      <c r="H459" s="32">
        <v>5.6</v>
      </c>
      <c r="I459" s="5"/>
      <c r="J459" s="5"/>
    </row>
    <row r="460" spans="1:10" ht="12.75">
      <c r="A460" s="3"/>
      <c r="B460" s="4"/>
      <c r="C460" s="4"/>
      <c r="D460" s="4"/>
      <c r="E460" s="4"/>
      <c r="F460" s="48"/>
      <c r="I460" s="4"/>
      <c r="J460" s="4"/>
    </row>
    <row r="461" spans="1:10" ht="12.75">
      <c r="A461" s="3" t="s">
        <v>123</v>
      </c>
      <c r="B461" s="4">
        <v>2069</v>
      </c>
      <c r="C461" s="4">
        <v>2463</v>
      </c>
      <c r="D461" s="4">
        <v>2662</v>
      </c>
      <c r="E461" s="31">
        <v>2926.3199</v>
      </c>
      <c r="F461" s="66">
        <v>3957.0494</v>
      </c>
      <c r="G461" s="69">
        <f>135874/20</f>
        <v>6793.7</v>
      </c>
      <c r="H461">
        <v>4708</v>
      </c>
      <c r="I461" s="8"/>
      <c r="J461" s="8"/>
    </row>
    <row r="462" spans="1:10" ht="12.75">
      <c r="A462" s="3" t="s">
        <v>4</v>
      </c>
      <c r="B462" s="4">
        <v>49470</v>
      </c>
      <c r="C462" s="4">
        <v>54544</v>
      </c>
      <c r="D462" s="4">
        <v>64860</v>
      </c>
      <c r="E462" s="31">
        <v>79908.9426</v>
      </c>
      <c r="F462" s="66">
        <v>100221.5665</v>
      </c>
      <c r="G462" s="8">
        <f>2105705/20</f>
        <v>105285.25</v>
      </c>
      <c r="H462">
        <v>51970</v>
      </c>
      <c r="I462" s="8"/>
      <c r="J462" s="8"/>
    </row>
    <row r="463" spans="1:10" ht="12.75">
      <c r="A463" s="3" t="s">
        <v>5</v>
      </c>
      <c r="B463" s="4">
        <v>19064</v>
      </c>
      <c r="C463" s="4">
        <v>19636</v>
      </c>
      <c r="D463" s="4">
        <v>19525</v>
      </c>
      <c r="E463" s="31">
        <v>24249.6325</v>
      </c>
      <c r="F463" s="66">
        <v>29384.7807</v>
      </c>
      <c r="G463" s="8">
        <f>655042/20</f>
        <v>32752.1</v>
      </c>
      <c r="H463">
        <v>18542</v>
      </c>
      <c r="I463" s="8"/>
      <c r="J463" s="8"/>
    </row>
    <row r="464" spans="1:10" ht="12.75">
      <c r="A464" s="3" t="s">
        <v>6</v>
      </c>
      <c r="B464" s="4">
        <v>27656</v>
      </c>
      <c r="C464" s="4">
        <v>37378</v>
      </c>
      <c r="D464" s="4">
        <v>46989</v>
      </c>
      <c r="E464" s="31">
        <v>55081.894</v>
      </c>
      <c r="F464" s="66">
        <v>68803.8649</v>
      </c>
      <c r="G464" s="8">
        <f>1520549/20</f>
        <v>76027.45</v>
      </c>
      <c r="H464">
        <v>38389</v>
      </c>
      <c r="I464" s="8"/>
      <c r="J464" s="8"/>
    </row>
    <row r="465" spans="1:10" ht="12.75">
      <c r="A465" s="3"/>
      <c r="B465" s="4"/>
      <c r="C465" s="4"/>
      <c r="D465" s="4"/>
      <c r="E465" s="31"/>
      <c r="F465" s="66"/>
      <c r="G465" s="8"/>
      <c r="I465" s="8"/>
      <c r="J465" s="8"/>
    </row>
    <row r="466" spans="1:10" ht="12.75">
      <c r="A466" s="3" t="s">
        <v>7</v>
      </c>
      <c r="B466" s="4">
        <v>3549</v>
      </c>
      <c r="C466" s="4">
        <v>4355</v>
      </c>
      <c r="D466" s="4">
        <v>5210</v>
      </c>
      <c r="E466" s="31">
        <v>6508.5559</v>
      </c>
      <c r="F466" s="66">
        <v>8121.3818</v>
      </c>
      <c r="G466" s="8">
        <f>184232/20</f>
        <v>9211.6</v>
      </c>
      <c r="H466">
        <v>4972</v>
      </c>
      <c r="I466" s="8"/>
      <c r="J466" s="8"/>
    </row>
    <row r="467" spans="1:29" ht="12.75">
      <c r="A467" s="3" t="s">
        <v>8</v>
      </c>
      <c r="B467" s="4">
        <v>516</v>
      </c>
      <c r="C467" s="4">
        <v>374</v>
      </c>
      <c r="D467" s="4">
        <v>550</v>
      </c>
      <c r="E467" s="31">
        <v>772.1295</v>
      </c>
      <c r="F467" s="66">
        <v>1019.8946</v>
      </c>
      <c r="G467" s="8">
        <f>26108/20</f>
        <v>1305.4</v>
      </c>
      <c r="H467">
        <v>960</v>
      </c>
      <c r="I467" s="8"/>
      <c r="J467" s="8"/>
      <c r="T467" s="6"/>
      <c r="AC467" s="6"/>
    </row>
    <row r="468" spans="1:29" ht="12.75">
      <c r="A468" s="3" t="s">
        <v>9</v>
      </c>
      <c r="B468" s="4">
        <v>2140</v>
      </c>
      <c r="C468" s="4">
        <v>2789</v>
      </c>
      <c r="D468" s="4">
        <v>3623</v>
      </c>
      <c r="E468" s="31">
        <v>5020.8128</v>
      </c>
      <c r="F468" s="66">
        <v>6476.6756</v>
      </c>
      <c r="G468" s="8">
        <f>131677/20</f>
        <v>6583.85</v>
      </c>
      <c r="H468">
        <v>3366</v>
      </c>
      <c r="I468" s="8"/>
      <c r="J468" s="8"/>
      <c r="T468" s="6"/>
      <c r="AC468" s="6"/>
    </row>
    <row r="469" spans="1:29" ht="12.75">
      <c r="A469" s="3" t="s">
        <v>10</v>
      </c>
      <c r="B469" s="4">
        <v>1085</v>
      </c>
      <c r="C469" s="4">
        <v>1177</v>
      </c>
      <c r="D469" s="4">
        <v>1193</v>
      </c>
      <c r="E469" s="31">
        <v>1305.9254</v>
      </c>
      <c r="F469" s="66">
        <v>1462.9873</v>
      </c>
      <c r="G469" s="8">
        <f>35103/20</f>
        <v>1755.15</v>
      </c>
      <c r="H469">
        <v>1142</v>
      </c>
      <c r="I469" s="8"/>
      <c r="J469" s="8"/>
      <c r="T469" s="6"/>
      <c r="AC469" s="6"/>
    </row>
    <row r="470" spans="1:29" ht="12.75">
      <c r="A470" s="3"/>
      <c r="B470" s="4"/>
      <c r="C470" s="4"/>
      <c r="D470" s="4"/>
      <c r="E470" s="4"/>
      <c r="F470" s="48"/>
      <c r="H470" s="3"/>
      <c r="I470" s="4"/>
      <c r="J470" s="4"/>
      <c r="T470" s="6"/>
      <c r="AC470" s="6"/>
    </row>
    <row r="471" spans="1:29" ht="12.75">
      <c r="A471" s="6" t="s">
        <v>97</v>
      </c>
      <c r="B471" s="5">
        <v>4.61</v>
      </c>
      <c r="C471" s="5">
        <v>5.01</v>
      </c>
      <c r="D471" s="5">
        <v>5.33</v>
      </c>
      <c r="E471" s="5">
        <v>6.27</v>
      </c>
      <c r="F471" s="54">
        <v>6.61</v>
      </c>
      <c r="G471" s="5">
        <v>6.18</v>
      </c>
      <c r="H471">
        <v>6.05</v>
      </c>
      <c r="I471" s="5"/>
      <c r="J471" s="5"/>
      <c r="T471" s="6"/>
      <c r="AC471" s="6"/>
    </row>
    <row r="472" spans="1:29" ht="12.75">
      <c r="A472" s="6" t="s">
        <v>98</v>
      </c>
      <c r="B472" s="5">
        <v>3.35</v>
      </c>
      <c r="C472" s="5">
        <v>3.08</v>
      </c>
      <c r="D472" s="5">
        <v>3.06</v>
      </c>
      <c r="E472" s="5">
        <v>3.05</v>
      </c>
      <c r="F472" s="54">
        <v>3.4</v>
      </c>
      <c r="G472" s="5">
        <v>4.01</v>
      </c>
      <c r="H472">
        <v>4.43</v>
      </c>
      <c r="I472" s="5"/>
      <c r="J472" s="5"/>
      <c r="T472" s="6"/>
      <c r="AC472" s="6"/>
    </row>
    <row r="473" spans="1:29" ht="12.75">
      <c r="A473" s="6" t="s">
        <v>44</v>
      </c>
      <c r="B473" s="5">
        <v>26.64</v>
      </c>
      <c r="C473" s="5">
        <v>22.19</v>
      </c>
      <c r="D473" s="5">
        <v>17.3</v>
      </c>
      <c r="E473" s="5">
        <v>14.14</v>
      </c>
      <c r="F473" s="54">
        <v>12.56</v>
      </c>
      <c r="G473" s="5">
        <v>13.14</v>
      </c>
      <c r="H473">
        <v>13.52</v>
      </c>
      <c r="I473" s="5"/>
      <c r="J473" s="5"/>
      <c r="T473" s="6"/>
      <c r="AC473" s="6"/>
    </row>
    <row r="474" spans="1:10" ht="12.75">
      <c r="A474" s="6"/>
      <c r="B474" s="5"/>
      <c r="C474" s="5"/>
      <c r="D474" s="5"/>
      <c r="E474" s="5"/>
      <c r="F474" s="54"/>
      <c r="I474" s="5"/>
      <c r="J474" s="5"/>
    </row>
    <row r="475" spans="1:10" ht="12.75">
      <c r="A475" s="6" t="s">
        <v>11</v>
      </c>
      <c r="B475" s="5">
        <v>0.73</v>
      </c>
      <c r="C475" s="5">
        <v>0.34</v>
      </c>
      <c r="D475" s="5">
        <v>0.47</v>
      </c>
      <c r="E475">
        <v>0.52</v>
      </c>
      <c r="F475" s="50">
        <v>0.59</v>
      </c>
      <c r="G475" s="5">
        <v>1.03</v>
      </c>
      <c r="H475">
        <v>1.13</v>
      </c>
      <c r="I475" s="5"/>
      <c r="J475" s="5"/>
    </row>
    <row r="476" spans="1:10" ht="12.75">
      <c r="A476" s="6" t="s">
        <v>12</v>
      </c>
      <c r="B476" s="5">
        <v>11.26</v>
      </c>
      <c r="C476" s="5">
        <v>11.12</v>
      </c>
      <c r="D476" s="5">
        <v>11.56</v>
      </c>
      <c r="E476">
        <v>10.09</v>
      </c>
      <c r="F476" s="50">
        <v>18.41</v>
      </c>
      <c r="G476" s="32">
        <v>13.24</v>
      </c>
      <c r="H476" s="6">
        <v>13.98</v>
      </c>
      <c r="I476" s="5"/>
      <c r="J476" s="5"/>
    </row>
    <row r="477" spans="1:10" ht="12.75">
      <c r="A477" s="6" t="s">
        <v>13</v>
      </c>
      <c r="B477" s="5">
        <v>2.93</v>
      </c>
      <c r="C477" s="5">
        <v>2.1</v>
      </c>
      <c r="D477" s="5">
        <v>2.14</v>
      </c>
      <c r="E477">
        <v>1.98</v>
      </c>
      <c r="F477" s="50">
        <v>1.18</v>
      </c>
      <c r="G477" s="32">
        <v>0.68</v>
      </c>
      <c r="H477" s="5">
        <v>1.05</v>
      </c>
      <c r="I477" s="5"/>
      <c r="J477" s="5"/>
    </row>
    <row r="478" spans="5:6" ht="12.75">
      <c r="E478" s="23"/>
      <c r="F478" s="23"/>
    </row>
    <row r="479" spans="5:6" ht="12.75">
      <c r="E479" s="23"/>
      <c r="F479" s="23"/>
    </row>
    <row r="480" spans="1:8" ht="12.75">
      <c r="A480" s="49" t="s">
        <v>15</v>
      </c>
      <c r="B480" s="50"/>
      <c r="C480" s="50"/>
      <c r="D480" s="50"/>
      <c r="E480" s="50"/>
      <c r="F480" s="50"/>
      <c r="G480" s="117" t="s">
        <v>61</v>
      </c>
      <c r="H480" s="117"/>
    </row>
    <row r="481" spans="1:47" s="23" customFormat="1" ht="12.75">
      <c r="A481" s="24"/>
      <c r="B481" s="24"/>
      <c r="C481" s="24"/>
      <c r="D481" s="24"/>
      <c r="E481" s="24"/>
      <c r="F481" s="24"/>
      <c r="G481" s="44"/>
      <c r="H481" s="29" t="s">
        <v>14</v>
      </c>
      <c r="I481" s="29"/>
      <c r="J481" s="29"/>
      <c r="K481" s="4"/>
      <c r="T481" s="4"/>
      <c r="AC481" s="4"/>
      <c r="AL481" s="4"/>
      <c r="AU481" s="4"/>
    </row>
    <row r="482" spans="1:10" ht="12.75">
      <c r="A482" s="51" t="s">
        <v>1</v>
      </c>
      <c r="B482" s="52" t="s">
        <v>0</v>
      </c>
      <c r="C482" s="52" t="s">
        <v>91</v>
      </c>
      <c r="D482" s="52" t="s">
        <v>95</v>
      </c>
      <c r="E482" s="52" t="s">
        <v>106</v>
      </c>
      <c r="F482" s="52" t="s">
        <v>111</v>
      </c>
      <c r="G482" s="51" t="s">
        <v>43</v>
      </c>
      <c r="H482" s="51" t="s">
        <v>88</v>
      </c>
      <c r="I482" s="13"/>
      <c r="J482" s="13"/>
    </row>
    <row r="483" spans="1:10" ht="12.75">
      <c r="A483" s="51"/>
      <c r="B483" s="51"/>
      <c r="C483" s="51"/>
      <c r="D483" s="51"/>
      <c r="E483" s="51"/>
      <c r="F483" s="51"/>
      <c r="G483" s="52" t="s">
        <v>111</v>
      </c>
      <c r="H483" s="52" t="s">
        <v>111</v>
      </c>
      <c r="I483" s="38"/>
      <c r="J483" s="38"/>
    </row>
    <row r="484" spans="1:10" ht="12.75">
      <c r="A484" s="3" t="s">
        <v>2</v>
      </c>
      <c r="B484" s="4">
        <v>2139</v>
      </c>
      <c r="C484" s="4">
        <v>2171</v>
      </c>
      <c r="D484" s="4">
        <v>2286</v>
      </c>
      <c r="E484" s="4">
        <v>2372</v>
      </c>
      <c r="F484" s="48">
        <v>2569</v>
      </c>
      <c r="G484" s="7">
        <v>1967.85</v>
      </c>
      <c r="H484">
        <v>825</v>
      </c>
      <c r="I484" s="8"/>
      <c r="J484" s="8"/>
    </row>
    <row r="485" spans="1:10" ht="12.75">
      <c r="A485" s="3" t="s">
        <v>3</v>
      </c>
      <c r="B485" s="4">
        <v>25645</v>
      </c>
      <c r="C485" s="4">
        <v>26983</v>
      </c>
      <c r="D485" s="4">
        <v>27536</v>
      </c>
      <c r="E485" s="4">
        <v>27168</v>
      </c>
      <c r="F485" s="48">
        <v>29014</v>
      </c>
      <c r="G485" s="31">
        <v>23303.15</v>
      </c>
      <c r="H485">
        <v>12039</v>
      </c>
      <c r="I485" s="8"/>
      <c r="J485" s="8"/>
    </row>
    <row r="486" spans="1:10" ht="12.75">
      <c r="A486" s="6" t="s">
        <v>100</v>
      </c>
      <c r="B486" s="5">
        <v>343.08</v>
      </c>
      <c r="C486" s="5">
        <v>436.47</v>
      </c>
      <c r="D486" s="5">
        <v>509.21</v>
      </c>
      <c r="E486" s="32">
        <v>620</v>
      </c>
      <c r="F486" s="67">
        <v>694</v>
      </c>
      <c r="G486" s="32">
        <v>778.0612244911096</v>
      </c>
      <c r="H486">
        <v>750.55</v>
      </c>
      <c r="I486" s="5"/>
      <c r="J486" s="5"/>
    </row>
    <row r="487" spans="1:10" ht="12.75">
      <c r="A487" s="6" t="s">
        <v>101</v>
      </c>
      <c r="B487" s="5">
        <v>2.81</v>
      </c>
      <c r="C487" s="5">
        <v>2.66</v>
      </c>
      <c r="D487" s="5">
        <v>3.25</v>
      </c>
      <c r="E487">
        <v>5.39</v>
      </c>
      <c r="F487" s="50">
        <v>6.28</v>
      </c>
      <c r="G487" s="35">
        <v>4.82681525888131</v>
      </c>
      <c r="H487" s="32">
        <v>5.6</v>
      </c>
      <c r="I487" s="5"/>
      <c r="J487" s="5"/>
    </row>
    <row r="488" spans="1:10" ht="12.75">
      <c r="A488" s="3"/>
      <c r="B488" s="4"/>
      <c r="C488" s="4"/>
      <c r="D488" s="4"/>
      <c r="E488" s="4"/>
      <c r="F488" s="48"/>
      <c r="I488" s="4"/>
      <c r="J488" s="4"/>
    </row>
    <row r="489" spans="1:10" ht="12.75">
      <c r="A489" s="3" t="s">
        <v>123</v>
      </c>
      <c r="B489" s="4">
        <f>460+3154</f>
        <v>3614</v>
      </c>
      <c r="C489" s="4">
        <v>4558</v>
      </c>
      <c r="D489" s="4">
        <v>5190</v>
      </c>
      <c r="E489" s="31">
        <v>7347.699500000001</v>
      </c>
      <c r="F489" s="66">
        <v>8740.3545</v>
      </c>
      <c r="G489" s="69">
        <f>135874/20</f>
        <v>6793.7</v>
      </c>
      <c r="H489">
        <v>4708</v>
      </c>
      <c r="I489" s="8"/>
      <c r="J489" s="8"/>
    </row>
    <row r="490" spans="1:10" ht="12.75">
      <c r="A490" s="3" t="s">
        <v>4</v>
      </c>
      <c r="B490" s="4">
        <v>61831</v>
      </c>
      <c r="C490" s="4">
        <v>74094</v>
      </c>
      <c r="D490" s="4">
        <v>85180</v>
      </c>
      <c r="E490" s="31">
        <v>103858.645</v>
      </c>
      <c r="F490" s="66">
        <v>138702.8325</v>
      </c>
      <c r="G490" s="8">
        <f>2105705/20</f>
        <v>105285.25</v>
      </c>
      <c r="H490">
        <v>51970</v>
      </c>
      <c r="I490" s="8"/>
      <c r="J490" s="8"/>
    </row>
    <row r="491" spans="1:10" ht="12.75">
      <c r="A491" s="3" t="s">
        <v>5</v>
      </c>
      <c r="B491" s="4">
        <v>22793</v>
      </c>
      <c r="C491" s="4">
        <v>25918</v>
      </c>
      <c r="D491" s="4">
        <v>27982</v>
      </c>
      <c r="E491" s="31">
        <v>33822.6309</v>
      </c>
      <c r="F491" s="66">
        <v>42996.9637</v>
      </c>
      <c r="G491" s="8">
        <f>655042/20</f>
        <v>32752.1</v>
      </c>
      <c r="H491">
        <v>18542</v>
      </c>
      <c r="I491" s="8"/>
      <c r="J491" s="8"/>
    </row>
    <row r="492" spans="1:10" ht="12.75">
      <c r="A492" s="3" t="s">
        <v>6</v>
      </c>
      <c r="B492" s="4">
        <v>40105</v>
      </c>
      <c r="C492" s="4">
        <v>53380</v>
      </c>
      <c r="D492" s="4">
        <v>62386</v>
      </c>
      <c r="E492" s="31">
        <v>74266.9077</v>
      </c>
      <c r="F492" s="66">
        <v>96534.2321</v>
      </c>
      <c r="G492" s="8">
        <f>1520549/20</f>
        <v>76027.45</v>
      </c>
      <c r="H492">
        <v>38389</v>
      </c>
      <c r="I492" s="8"/>
      <c r="J492" s="8"/>
    </row>
    <row r="493" spans="1:10" ht="12.75">
      <c r="A493" s="3"/>
      <c r="B493" s="4"/>
      <c r="C493" s="4"/>
      <c r="D493" s="4"/>
      <c r="E493" s="31"/>
      <c r="F493" s="66"/>
      <c r="G493" s="8"/>
      <c r="I493" s="8"/>
      <c r="J493" s="8"/>
    </row>
    <row r="494" spans="1:10" ht="12.75">
      <c r="A494" s="3" t="s">
        <v>7</v>
      </c>
      <c r="B494" s="4">
        <v>4970</v>
      </c>
      <c r="C494" s="4">
        <v>5864</v>
      </c>
      <c r="D494" s="4">
        <v>7382</v>
      </c>
      <c r="E494" s="31">
        <v>9447.3024</v>
      </c>
      <c r="F494" s="66">
        <v>11889.3787</v>
      </c>
      <c r="G494" s="8">
        <f>184232/20</f>
        <v>9211.6</v>
      </c>
      <c r="H494">
        <v>4972</v>
      </c>
      <c r="I494" s="8"/>
      <c r="J494" s="8"/>
    </row>
    <row r="495" spans="1:10" ht="12.75">
      <c r="A495" s="3" t="s">
        <v>8</v>
      </c>
      <c r="B495" s="4">
        <v>766</v>
      </c>
      <c r="C495" s="4">
        <v>494</v>
      </c>
      <c r="D495" s="4">
        <v>687</v>
      </c>
      <c r="E495" s="31">
        <v>1086.9685</v>
      </c>
      <c r="F495" s="66">
        <v>1482.5514</v>
      </c>
      <c r="G495" s="8">
        <f>26108/20</f>
        <v>1305.4</v>
      </c>
      <c r="H495">
        <v>960</v>
      </c>
      <c r="I495" s="8"/>
      <c r="J495" s="8"/>
    </row>
    <row r="496" spans="1:10" ht="12.75">
      <c r="A496" s="3" t="s">
        <v>9</v>
      </c>
      <c r="B496" s="4">
        <v>2905</v>
      </c>
      <c r="C496" s="4">
        <v>3489</v>
      </c>
      <c r="D496" s="4">
        <v>4592</v>
      </c>
      <c r="E496" s="31">
        <v>6360.9477</v>
      </c>
      <c r="F496" s="66">
        <v>8075.8131</v>
      </c>
      <c r="G496" s="8">
        <f>131677/20</f>
        <v>6583.85</v>
      </c>
      <c r="H496">
        <v>3366</v>
      </c>
      <c r="I496" s="8"/>
      <c r="J496" s="8"/>
    </row>
    <row r="497" spans="1:10" ht="12.75">
      <c r="A497" s="3" t="s">
        <v>10</v>
      </c>
      <c r="B497" s="4">
        <v>1257</v>
      </c>
      <c r="C497" s="4">
        <v>1402</v>
      </c>
      <c r="D497" s="4">
        <v>1476</v>
      </c>
      <c r="E497" s="31">
        <v>1592.9858</v>
      </c>
      <c r="F497" s="66">
        <v>2214.1146</v>
      </c>
      <c r="G497" s="8">
        <f>35103/20</f>
        <v>1755.15</v>
      </c>
      <c r="H497">
        <v>1142</v>
      </c>
      <c r="I497" s="8"/>
      <c r="J497" s="8"/>
    </row>
    <row r="498" spans="1:10" ht="12.75">
      <c r="A498" s="3"/>
      <c r="B498" s="4"/>
      <c r="C498" s="4"/>
      <c r="D498" s="4"/>
      <c r="E498" s="4"/>
      <c r="F498" s="48"/>
      <c r="H498" s="3"/>
      <c r="I498" s="4"/>
      <c r="J498" s="4"/>
    </row>
    <row r="499" spans="1:10" ht="12.75">
      <c r="A499" s="6" t="s">
        <v>97</v>
      </c>
      <c r="B499" s="5">
        <v>4.74</v>
      </c>
      <c r="C499" s="5">
        <v>4.61</v>
      </c>
      <c r="D499" s="5">
        <v>5.16</v>
      </c>
      <c r="E499" s="5">
        <v>6.12</v>
      </c>
      <c r="F499" s="54">
        <v>6.15</v>
      </c>
      <c r="G499" s="5">
        <v>6.18</v>
      </c>
      <c r="H499">
        <v>6.05</v>
      </c>
      <c r="I499" s="5"/>
      <c r="J499" s="5"/>
    </row>
    <row r="500" spans="1:10" ht="12.75">
      <c r="A500" s="6" t="s">
        <v>98</v>
      </c>
      <c r="B500" s="5">
        <v>3.58</v>
      </c>
      <c r="C500" s="5">
        <v>3.43</v>
      </c>
      <c r="D500" s="5">
        <v>3.6</v>
      </c>
      <c r="E500" s="5">
        <v>3.73</v>
      </c>
      <c r="F500" s="54">
        <v>4.27</v>
      </c>
      <c r="G500" s="5">
        <v>4.01</v>
      </c>
      <c r="H500">
        <v>4.43</v>
      </c>
      <c r="I500" s="5"/>
      <c r="J500" s="5"/>
    </row>
    <row r="501" spans="1:10" ht="12.75">
      <c r="A501" s="6" t="s">
        <v>44</v>
      </c>
      <c r="B501" s="5">
        <v>19.37</v>
      </c>
      <c r="C501" s="5">
        <v>17.72</v>
      </c>
      <c r="D501" s="5">
        <v>14.4</v>
      </c>
      <c r="E501" s="5">
        <v>10.63</v>
      </c>
      <c r="F501" s="54">
        <v>11.19</v>
      </c>
      <c r="G501" s="5">
        <v>13.14</v>
      </c>
      <c r="H501">
        <v>13.52</v>
      </c>
      <c r="I501" s="5"/>
      <c r="J501" s="5"/>
    </row>
    <row r="502" spans="1:10" ht="12.75">
      <c r="A502" s="6"/>
      <c r="B502" s="5"/>
      <c r="C502" s="5"/>
      <c r="D502" s="5"/>
      <c r="E502" s="5"/>
      <c r="F502" s="54"/>
      <c r="I502" s="5"/>
      <c r="J502" s="5"/>
    </row>
    <row r="503" spans="1:10" ht="12.75">
      <c r="A503" s="6" t="s">
        <v>11</v>
      </c>
      <c r="B503" s="5">
        <v>1.1</v>
      </c>
      <c r="C503" s="5">
        <v>0.84</v>
      </c>
      <c r="D503" s="5">
        <v>0.92</v>
      </c>
      <c r="E503">
        <v>1.26</v>
      </c>
      <c r="F503" s="50">
        <v>1.27</v>
      </c>
      <c r="G503" s="5">
        <v>1.03</v>
      </c>
      <c r="H503">
        <v>1.13</v>
      </c>
      <c r="I503" s="5"/>
      <c r="J503" s="5"/>
    </row>
    <row r="504" spans="1:10" ht="12.75">
      <c r="A504" s="6" t="s">
        <v>12</v>
      </c>
      <c r="B504" s="5">
        <v>12.09</v>
      </c>
      <c r="C504" s="5">
        <v>11.41</v>
      </c>
      <c r="D504" s="5">
        <v>12.8</v>
      </c>
      <c r="E504">
        <v>12.51</v>
      </c>
      <c r="F504" s="50">
        <v>12.01</v>
      </c>
      <c r="G504" s="32">
        <v>13.24</v>
      </c>
      <c r="H504" s="6">
        <v>13.98</v>
      </c>
      <c r="I504" s="5"/>
      <c r="J504" s="5"/>
    </row>
    <row r="505" spans="1:10" ht="12.75">
      <c r="A505" s="6" t="s">
        <v>13</v>
      </c>
      <c r="B505" s="5">
        <v>2.64</v>
      </c>
      <c r="C505" s="5">
        <v>1.56</v>
      </c>
      <c r="D505" s="5">
        <v>0.96</v>
      </c>
      <c r="E505">
        <v>0.17</v>
      </c>
      <c r="F505" s="50">
        <v>0.34</v>
      </c>
      <c r="G505" s="32">
        <v>0.68</v>
      </c>
      <c r="H505" s="5">
        <v>1.05</v>
      </c>
      <c r="I505" s="5"/>
      <c r="J505" s="5"/>
    </row>
    <row r="506" spans="5:6" ht="12.75">
      <c r="E506" s="23"/>
      <c r="F506" s="23"/>
    </row>
    <row r="507" spans="5:6" ht="12.75">
      <c r="E507" s="23"/>
      <c r="F507" s="23"/>
    </row>
    <row r="508" spans="1:8" ht="12.75">
      <c r="A508" s="49" t="s">
        <v>15</v>
      </c>
      <c r="B508" s="50"/>
      <c r="C508" s="50"/>
      <c r="D508" s="50"/>
      <c r="E508" s="50"/>
      <c r="F508" s="50"/>
      <c r="G508" s="117" t="s">
        <v>62</v>
      </c>
      <c r="H508" s="117"/>
    </row>
    <row r="509" spans="1:47" s="23" customFormat="1" ht="12.75">
      <c r="A509" s="24"/>
      <c r="B509" s="24"/>
      <c r="C509" s="24"/>
      <c r="D509" s="24"/>
      <c r="E509" s="24"/>
      <c r="F509" s="24"/>
      <c r="G509" s="44"/>
      <c r="H509" s="29" t="s">
        <v>14</v>
      </c>
      <c r="I509" s="29"/>
      <c r="J509" s="29"/>
      <c r="K509" s="24"/>
      <c r="T509" s="4"/>
      <c r="AC509" s="4"/>
      <c r="AL509" s="4"/>
      <c r="AU509" s="4"/>
    </row>
    <row r="510" spans="1:10" ht="12.75">
      <c r="A510" s="51" t="s">
        <v>1</v>
      </c>
      <c r="B510" s="52" t="s">
        <v>0</v>
      </c>
      <c r="C510" s="52" t="s">
        <v>91</v>
      </c>
      <c r="D510" s="52" t="s">
        <v>95</v>
      </c>
      <c r="E510" s="52" t="s">
        <v>106</v>
      </c>
      <c r="F510" s="52" t="s">
        <v>111</v>
      </c>
      <c r="G510" s="51" t="s">
        <v>43</v>
      </c>
      <c r="H510" s="51" t="s">
        <v>88</v>
      </c>
      <c r="I510" s="13"/>
      <c r="J510" s="13"/>
    </row>
    <row r="511" spans="1:10" ht="12.75">
      <c r="A511" s="51"/>
      <c r="B511" s="51"/>
      <c r="C511" s="51"/>
      <c r="D511" s="51"/>
      <c r="E511" s="51"/>
      <c r="F511" s="51"/>
      <c r="G511" s="52" t="s">
        <v>111</v>
      </c>
      <c r="H511" s="52" t="s">
        <v>111</v>
      </c>
      <c r="I511" s="38"/>
      <c r="J511" s="38"/>
    </row>
    <row r="512" spans="1:10" ht="12.75">
      <c r="A512" s="3" t="s">
        <v>2</v>
      </c>
      <c r="B512" s="4">
        <v>1345</v>
      </c>
      <c r="C512" s="4">
        <v>1353</v>
      </c>
      <c r="D512" s="4">
        <v>1361</v>
      </c>
      <c r="E512" s="4">
        <v>1399</v>
      </c>
      <c r="F512" s="48">
        <v>1445</v>
      </c>
      <c r="G512" s="7">
        <v>1967.85</v>
      </c>
      <c r="H512">
        <v>825</v>
      </c>
      <c r="I512" s="8"/>
      <c r="J512" s="8"/>
    </row>
    <row r="513" spans="1:10" ht="12.75">
      <c r="A513" s="3" t="s">
        <v>3</v>
      </c>
      <c r="B513" s="4">
        <v>17493</v>
      </c>
      <c r="C513" s="4">
        <v>17319</v>
      </c>
      <c r="D513" s="4">
        <v>16793</v>
      </c>
      <c r="E513" s="4">
        <v>16009</v>
      </c>
      <c r="F513" s="48">
        <v>15111</v>
      </c>
      <c r="G513" s="31">
        <v>23303.15</v>
      </c>
      <c r="H513">
        <v>12039</v>
      </c>
      <c r="I513" s="8"/>
      <c r="J513" s="8"/>
    </row>
    <row r="514" spans="1:11" ht="12.75">
      <c r="A514" s="6" t="s">
        <v>100</v>
      </c>
      <c r="B514" s="5">
        <v>208</v>
      </c>
      <c r="C514" s="5">
        <v>254</v>
      </c>
      <c r="D514" s="5">
        <v>350</v>
      </c>
      <c r="E514" s="32">
        <v>463</v>
      </c>
      <c r="F514" s="67">
        <v>585</v>
      </c>
      <c r="G514" s="32">
        <v>778.0612244911096</v>
      </c>
      <c r="H514">
        <v>750.55</v>
      </c>
      <c r="I514" s="5"/>
      <c r="J514" s="5"/>
      <c r="K514" s="5"/>
    </row>
    <row r="515" spans="1:11" ht="12.75">
      <c r="A515" s="6" t="s">
        <v>101</v>
      </c>
      <c r="B515" s="5">
        <v>1.72</v>
      </c>
      <c r="C515" s="5">
        <v>1.18</v>
      </c>
      <c r="D515" s="5">
        <v>1.59</v>
      </c>
      <c r="E515">
        <v>1.99</v>
      </c>
      <c r="F515" s="50">
        <v>1.22</v>
      </c>
      <c r="G515" s="35">
        <v>4.82681525888131</v>
      </c>
      <c r="H515" s="32">
        <v>5.6</v>
      </c>
      <c r="I515" s="5"/>
      <c r="J515" s="5"/>
      <c r="K515" s="5"/>
    </row>
    <row r="516" spans="1:10" ht="12.75">
      <c r="A516" s="3"/>
      <c r="B516" s="4"/>
      <c r="C516" s="4"/>
      <c r="D516" s="4"/>
      <c r="E516" s="4"/>
      <c r="F516" s="48"/>
      <c r="I516" s="4"/>
      <c r="J516" s="4"/>
    </row>
    <row r="517" spans="1:10" ht="12.75">
      <c r="A517" s="3" t="s">
        <v>123</v>
      </c>
      <c r="B517" s="4">
        <f>1811+146</f>
        <v>1957</v>
      </c>
      <c r="C517" s="4">
        <v>1829</v>
      </c>
      <c r="D517" s="4">
        <v>2415</v>
      </c>
      <c r="E517" s="31">
        <v>2661.2741</v>
      </c>
      <c r="F517" s="66">
        <v>3077.762</v>
      </c>
      <c r="G517" s="69">
        <f>135874/20</f>
        <v>6793.7</v>
      </c>
      <c r="H517">
        <v>4708</v>
      </c>
      <c r="I517" s="8"/>
      <c r="J517" s="8"/>
    </row>
    <row r="518" spans="1:10" ht="12.75">
      <c r="A518" s="3" t="s">
        <v>4</v>
      </c>
      <c r="B518" s="4">
        <v>25348</v>
      </c>
      <c r="C518" s="4">
        <v>29250</v>
      </c>
      <c r="D518" s="4">
        <v>37167</v>
      </c>
      <c r="E518" s="31">
        <v>46970.7193</v>
      </c>
      <c r="F518" s="66">
        <v>54535.9007</v>
      </c>
      <c r="G518" s="8">
        <f>2105705/20</f>
        <v>105285.25</v>
      </c>
      <c r="H518">
        <v>51970</v>
      </c>
      <c r="I518" s="8"/>
      <c r="J518" s="8"/>
    </row>
    <row r="519" spans="1:10" ht="12.75">
      <c r="A519" s="3" t="s">
        <v>5</v>
      </c>
      <c r="B519" s="4">
        <v>14403</v>
      </c>
      <c r="C519" s="4">
        <v>14130</v>
      </c>
      <c r="D519" s="4">
        <v>14602</v>
      </c>
      <c r="E519" s="31">
        <v>18514.6396</v>
      </c>
      <c r="F519" s="66">
        <v>17924.2148</v>
      </c>
      <c r="G519" s="8">
        <f>655042/20</f>
        <v>32752.1</v>
      </c>
      <c r="H519">
        <v>18542</v>
      </c>
      <c r="I519" s="8"/>
      <c r="J519" s="8"/>
    </row>
    <row r="520" spans="1:10" ht="12.75">
      <c r="A520" s="3" t="s">
        <v>6</v>
      </c>
      <c r="B520" s="4">
        <v>11390</v>
      </c>
      <c r="C520" s="4">
        <v>15522</v>
      </c>
      <c r="D520" s="4">
        <v>22156</v>
      </c>
      <c r="E520" s="31">
        <v>27858.1075</v>
      </c>
      <c r="F520" s="66">
        <v>35393.5455</v>
      </c>
      <c r="G520" s="8">
        <f>1520549/20</f>
        <v>76027.45</v>
      </c>
      <c r="H520">
        <v>38389</v>
      </c>
      <c r="I520" s="8"/>
      <c r="J520" s="8"/>
    </row>
    <row r="521" spans="1:10" ht="12.75">
      <c r="A521" s="3"/>
      <c r="B521" s="4"/>
      <c r="C521" s="4"/>
      <c r="D521" s="4"/>
      <c r="E521" s="31"/>
      <c r="F521" s="66"/>
      <c r="G521" s="8"/>
      <c r="I521" s="8"/>
      <c r="J521" s="8"/>
    </row>
    <row r="522" spans="1:10" ht="12.75">
      <c r="A522" s="3" t="s">
        <v>7</v>
      </c>
      <c r="B522" s="4">
        <v>2133</v>
      </c>
      <c r="C522" s="4">
        <v>2360</v>
      </c>
      <c r="D522" s="4">
        <v>2825</v>
      </c>
      <c r="E522" s="31">
        <v>3557.3042</v>
      </c>
      <c r="F522" s="66">
        <v>4311.8671</v>
      </c>
      <c r="G522" s="8">
        <f>184232/20</f>
        <v>9211.6</v>
      </c>
      <c r="H522">
        <v>4972</v>
      </c>
      <c r="I522" s="8"/>
      <c r="J522" s="8"/>
    </row>
    <row r="523" spans="1:10" ht="12.75">
      <c r="A523" s="3" t="s">
        <v>8</v>
      </c>
      <c r="B523" s="4">
        <v>478</v>
      </c>
      <c r="C523" s="4">
        <v>437</v>
      </c>
      <c r="D523" s="4">
        <v>348</v>
      </c>
      <c r="E523" s="31">
        <v>465.4876</v>
      </c>
      <c r="F523" s="66">
        <v>490.8583</v>
      </c>
      <c r="G523" s="8">
        <f>26108/20</f>
        <v>1305.4</v>
      </c>
      <c r="H523">
        <v>960</v>
      </c>
      <c r="I523" s="8"/>
      <c r="J523" s="8"/>
    </row>
    <row r="524" spans="1:10" ht="12.75">
      <c r="A524" s="3" t="s">
        <v>9</v>
      </c>
      <c r="B524" s="4">
        <v>1218</v>
      </c>
      <c r="C524" s="4">
        <v>1340</v>
      </c>
      <c r="D524" s="4">
        <v>1675</v>
      </c>
      <c r="E524" s="31">
        <v>2652.6918</v>
      </c>
      <c r="F524" s="66">
        <v>3150.362</v>
      </c>
      <c r="G524" s="8">
        <f>131677/20</f>
        <v>6583.85</v>
      </c>
      <c r="H524">
        <v>3366</v>
      </c>
      <c r="I524" s="8"/>
      <c r="J524" s="8"/>
    </row>
    <row r="525" spans="1:10" ht="12.75">
      <c r="A525" s="3" t="s">
        <v>10</v>
      </c>
      <c r="B525" s="4">
        <v>704</v>
      </c>
      <c r="C525" s="4">
        <v>814</v>
      </c>
      <c r="D525" s="4">
        <v>778</v>
      </c>
      <c r="E525" s="31">
        <v>903.1621</v>
      </c>
      <c r="F525" s="66">
        <v>975.1349</v>
      </c>
      <c r="G525" s="8">
        <f>35103/20</f>
        <v>1755.15</v>
      </c>
      <c r="H525">
        <v>1142</v>
      </c>
      <c r="I525" s="8"/>
      <c r="J525" s="8"/>
    </row>
    <row r="526" spans="1:10" ht="12.75">
      <c r="A526" s="3"/>
      <c r="B526" s="4"/>
      <c r="C526" s="4"/>
      <c r="D526" s="4"/>
      <c r="E526" s="4"/>
      <c r="F526" s="48"/>
      <c r="H526" s="3"/>
      <c r="I526" s="4"/>
      <c r="J526" s="4"/>
    </row>
    <row r="527" spans="1:11" ht="12.75">
      <c r="A527" s="6" t="s">
        <v>97</v>
      </c>
      <c r="B527" s="5">
        <v>4.97</v>
      </c>
      <c r="C527" s="5">
        <v>4.72</v>
      </c>
      <c r="D527" s="5">
        <v>4.8</v>
      </c>
      <c r="E527" s="5">
        <v>5.85</v>
      </c>
      <c r="F527" s="54">
        <v>5.78</v>
      </c>
      <c r="G527" s="5">
        <v>6.18</v>
      </c>
      <c r="H527">
        <v>6.05</v>
      </c>
      <c r="I527" s="5"/>
      <c r="J527" s="5"/>
      <c r="K527" s="5"/>
    </row>
    <row r="528" spans="1:11" ht="12.75">
      <c r="A528" s="6" t="s">
        <v>98</v>
      </c>
      <c r="B528" s="5">
        <v>3.7</v>
      </c>
      <c r="C528" s="5">
        <v>3.85</v>
      </c>
      <c r="D528" s="5">
        <v>3.98</v>
      </c>
      <c r="E528" s="5">
        <v>3.13</v>
      </c>
      <c r="F528" s="54">
        <v>3.72</v>
      </c>
      <c r="G528" s="5">
        <v>4.01</v>
      </c>
      <c r="H528">
        <v>4.43</v>
      </c>
      <c r="I528" s="5"/>
      <c r="J528" s="5"/>
      <c r="K528" s="5"/>
    </row>
    <row r="529" spans="1:11" ht="12.75">
      <c r="A529" s="6" t="s">
        <v>44</v>
      </c>
      <c r="B529" s="5">
        <v>25.9</v>
      </c>
      <c r="C529" s="5">
        <v>29.18</v>
      </c>
      <c r="D529" s="5">
        <v>22.72</v>
      </c>
      <c r="E529" s="5">
        <v>18.04</v>
      </c>
      <c r="F529" s="54">
        <v>15.94</v>
      </c>
      <c r="G529" s="5">
        <v>13.14</v>
      </c>
      <c r="H529">
        <v>13.52</v>
      </c>
      <c r="I529" s="5"/>
      <c r="J529" s="5"/>
      <c r="K529" s="5"/>
    </row>
    <row r="530" spans="1:11" ht="12.75">
      <c r="A530" s="6"/>
      <c r="B530" s="5"/>
      <c r="C530" s="5"/>
      <c r="D530" s="5"/>
      <c r="E530" s="5"/>
      <c r="F530" s="54"/>
      <c r="I530" s="5"/>
      <c r="J530" s="5"/>
      <c r="K530" s="5"/>
    </row>
    <row r="531" spans="1:11" ht="12.75">
      <c r="A531" s="6" t="s">
        <v>11</v>
      </c>
      <c r="B531" s="5">
        <v>1.04</v>
      </c>
      <c r="C531" s="5">
        <v>0.66</v>
      </c>
      <c r="D531" s="5">
        <v>0.73</v>
      </c>
      <c r="E531">
        <v>0.68</v>
      </c>
      <c r="F531" s="50">
        <v>0.34</v>
      </c>
      <c r="G531" s="5">
        <v>1.03</v>
      </c>
      <c r="H531">
        <v>1.13</v>
      </c>
      <c r="I531" s="5"/>
      <c r="J531" s="5"/>
      <c r="K531" s="5"/>
    </row>
    <row r="532" spans="1:11" ht="12.75">
      <c r="A532" s="6" t="s">
        <v>12</v>
      </c>
      <c r="B532" s="5">
        <v>18.16</v>
      </c>
      <c r="C532" s="5">
        <v>13.12</v>
      </c>
      <c r="D532" s="5">
        <v>12.02</v>
      </c>
      <c r="E532">
        <v>11.24</v>
      </c>
      <c r="F532" s="50">
        <v>13.28</v>
      </c>
      <c r="G532" s="32">
        <v>13.24</v>
      </c>
      <c r="H532" s="6">
        <v>13.98</v>
      </c>
      <c r="I532" s="5"/>
      <c r="J532" s="5"/>
      <c r="K532" s="5"/>
    </row>
    <row r="533" spans="1:11" ht="12.75">
      <c r="A533" s="6" t="s">
        <v>13</v>
      </c>
      <c r="B533" s="5">
        <v>2.43</v>
      </c>
      <c r="C533" s="5">
        <v>1.95</v>
      </c>
      <c r="D533" s="5">
        <v>1.5</v>
      </c>
      <c r="E533" s="32">
        <v>1.1</v>
      </c>
      <c r="F533" s="50">
        <v>1.48</v>
      </c>
      <c r="G533" s="32">
        <v>0.68</v>
      </c>
      <c r="H533" s="5">
        <v>1.05</v>
      </c>
      <c r="I533" s="5"/>
      <c r="J533" s="5"/>
      <c r="K533" s="5"/>
    </row>
    <row r="534" spans="5:6" ht="12.75">
      <c r="E534" s="23"/>
      <c r="F534" s="23"/>
    </row>
    <row r="535" spans="5:6" ht="12.75">
      <c r="E535" s="23"/>
      <c r="F535" s="23"/>
    </row>
    <row r="536" spans="1:10" ht="12.75">
      <c r="A536" s="49" t="s">
        <v>15</v>
      </c>
      <c r="B536" s="50"/>
      <c r="C536" s="50"/>
      <c r="D536" s="50"/>
      <c r="E536" s="50"/>
      <c r="F536" s="50"/>
      <c r="G536" s="50"/>
      <c r="H536" s="55" t="s">
        <v>63</v>
      </c>
      <c r="I536" s="28"/>
      <c r="J536" s="28"/>
    </row>
    <row r="537" spans="1:47" s="23" customFormat="1" ht="12.75">
      <c r="A537" s="24"/>
      <c r="B537" s="24"/>
      <c r="C537" s="24"/>
      <c r="D537" s="24"/>
      <c r="E537" s="24"/>
      <c r="F537" s="24"/>
      <c r="G537" s="44"/>
      <c r="H537" s="29" t="s">
        <v>14</v>
      </c>
      <c r="I537" s="29"/>
      <c r="J537" s="29"/>
      <c r="K537" s="4"/>
      <c r="T537" s="4"/>
      <c r="AC537" s="4"/>
      <c r="AL537" s="4"/>
      <c r="AU537" s="4"/>
    </row>
    <row r="538" spans="1:10" ht="12.75">
      <c r="A538" s="51" t="s">
        <v>1</v>
      </c>
      <c r="B538" s="52" t="s">
        <v>0</v>
      </c>
      <c r="C538" s="52" t="s">
        <v>91</v>
      </c>
      <c r="D538" s="52" t="s">
        <v>95</v>
      </c>
      <c r="E538" s="52" t="s">
        <v>106</v>
      </c>
      <c r="F538" s="52" t="s">
        <v>111</v>
      </c>
      <c r="G538" s="51" t="s">
        <v>43</v>
      </c>
      <c r="H538" s="51" t="s">
        <v>88</v>
      </c>
      <c r="I538" s="13"/>
      <c r="J538" s="13"/>
    </row>
    <row r="539" spans="1:10" ht="12.75">
      <c r="A539" s="51"/>
      <c r="B539" s="51"/>
      <c r="C539" s="51"/>
      <c r="D539" s="51"/>
      <c r="E539" s="51"/>
      <c r="F539" s="51"/>
      <c r="G539" s="52" t="s">
        <v>111</v>
      </c>
      <c r="H539" s="52" t="s">
        <v>111</v>
      </c>
      <c r="I539" s="38"/>
      <c r="J539" s="38"/>
    </row>
    <row r="540" spans="1:10" ht="12.75">
      <c r="A540" s="3" t="s">
        <v>2</v>
      </c>
      <c r="B540" s="4">
        <v>968</v>
      </c>
      <c r="C540" s="4">
        <v>982</v>
      </c>
      <c r="D540" s="4">
        <v>1039</v>
      </c>
      <c r="E540" s="4">
        <v>1053</v>
      </c>
      <c r="F540" s="48">
        <v>1101</v>
      </c>
      <c r="G540" s="7">
        <v>1967.85</v>
      </c>
      <c r="H540">
        <v>825</v>
      </c>
      <c r="I540" s="8"/>
      <c r="J540" s="8"/>
    </row>
    <row r="541" spans="1:10" ht="12.75">
      <c r="A541" s="3" t="s">
        <v>3</v>
      </c>
      <c r="B541" s="4">
        <v>11491</v>
      </c>
      <c r="C541" s="4">
        <v>10926</v>
      </c>
      <c r="D541" s="4">
        <v>11330</v>
      </c>
      <c r="E541" s="4">
        <v>11439</v>
      </c>
      <c r="F541" s="48">
        <v>11975</v>
      </c>
      <c r="G541" s="31">
        <v>23303.15</v>
      </c>
      <c r="H541">
        <v>12039</v>
      </c>
      <c r="I541" s="8"/>
      <c r="J541" s="8"/>
    </row>
    <row r="542" spans="1:10" ht="12.75">
      <c r="A542" s="6" t="s">
        <v>100</v>
      </c>
      <c r="B542" s="5">
        <v>310.5</v>
      </c>
      <c r="C542" s="5">
        <v>369.26</v>
      </c>
      <c r="D542" s="5">
        <v>455.17</v>
      </c>
      <c r="E542">
        <v>612.67</v>
      </c>
      <c r="F542" s="67">
        <v>756</v>
      </c>
      <c r="G542" s="32">
        <v>778.0612244911096</v>
      </c>
      <c r="H542">
        <v>750.55</v>
      </c>
      <c r="I542" s="5"/>
      <c r="J542" s="5"/>
    </row>
    <row r="543" spans="1:10" ht="12.75">
      <c r="A543" s="6" t="s">
        <v>101</v>
      </c>
      <c r="B543" s="5">
        <v>3.45</v>
      </c>
      <c r="C543" s="5">
        <v>1.16</v>
      </c>
      <c r="D543" s="5">
        <v>3.04</v>
      </c>
      <c r="E543">
        <v>3.32</v>
      </c>
      <c r="F543" s="50">
        <v>2.34</v>
      </c>
      <c r="G543" s="35">
        <v>4.82681525888131</v>
      </c>
      <c r="H543" s="32">
        <v>5.6</v>
      </c>
      <c r="I543" s="5"/>
      <c r="J543" s="5"/>
    </row>
    <row r="544" spans="1:10" ht="12.75">
      <c r="A544" s="3"/>
      <c r="B544" s="4"/>
      <c r="C544" s="4"/>
      <c r="D544" s="4"/>
      <c r="E544" s="4"/>
      <c r="F544" s="48"/>
      <c r="I544" s="4"/>
      <c r="J544" s="4"/>
    </row>
    <row r="545" spans="1:10" ht="12.75">
      <c r="A545" s="3" t="s">
        <v>123</v>
      </c>
      <c r="B545" s="4">
        <f>434+1156</f>
        <v>1590</v>
      </c>
      <c r="C545" s="4">
        <v>1669</v>
      </c>
      <c r="D545" s="4">
        <v>1897</v>
      </c>
      <c r="E545" s="31">
        <v>2459.0502</v>
      </c>
      <c r="F545" s="66">
        <v>3149.2949</v>
      </c>
      <c r="G545" s="69">
        <f>135874/20</f>
        <v>6793.7</v>
      </c>
      <c r="H545">
        <v>4708</v>
      </c>
      <c r="I545" s="8"/>
      <c r="J545" s="8"/>
    </row>
    <row r="546" spans="1:10" ht="12.75">
      <c r="A546" s="3" t="s">
        <v>4</v>
      </c>
      <c r="B546" s="4">
        <v>25618</v>
      </c>
      <c r="C546" s="4">
        <v>27709</v>
      </c>
      <c r="D546" s="4">
        <v>37604</v>
      </c>
      <c r="E546" s="31">
        <v>47952.0133</v>
      </c>
      <c r="F546" s="66">
        <v>54535.4247</v>
      </c>
      <c r="G546" s="8">
        <f>2105705/20</f>
        <v>105285.25</v>
      </c>
      <c r="H546">
        <v>51970</v>
      </c>
      <c r="I546" s="8"/>
      <c r="J546" s="8"/>
    </row>
    <row r="547" spans="1:10" ht="12.75">
      <c r="A547" s="3" t="s">
        <v>5</v>
      </c>
      <c r="B547" s="4">
        <v>12069</v>
      </c>
      <c r="C547" s="4">
        <v>11180</v>
      </c>
      <c r="D547" s="4">
        <v>12018</v>
      </c>
      <c r="E547" s="31">
        <v>16617.3202</v>
      </c>
      <c r="F547" s="66">
        <v>17387.7026</v>
      </c>
      <c r="G547" s="8">
        <f>655042/20</f>
        <v>32752.1</v>
      </c>
      <c r="H547">
        <v>18542</v>
      </c>
      <c r="I547" s="8"/>
      <c r="J547" s="8"/>
    </row>
    <row r="548" spans="1:10" ht="12.75">
      <c r="A548" s="3" t="s">
        <v>6</v>
      </c>
      <c r="B548" s="4">
        <v>14336</v>
      </c>
      <c r="C548" s="4">
        <v>16664</v>
      </c>
      <c r="D548" s="4">
        <v>24224</v>
      </c>
      <c r="E548" s="31">
        <v>31689.2161</v>
      </c>
      <c r="F548" s="66">
        <v>35468.111</v>
      </c>
      <c r="G548" s="8">
        <f>1520549/20</f>
        <v>76027.45</v>
      </c>
      <c r="H548">
        <v>38389</v>
      </c>
      <c r="I548" s="8"/>
      <c r="J548" s="8"/>
    </row>
    <row r="549" spans="1:10" ht="12.75">
      <c r="A549" s="3"/>
      <c r="B549" s="4"/>
      <c r="C549" s="4"/>
      <c r="D549" s="4"/>
      <c r="E549" s="4"/>
      <c r="F549" s="48"/>
      <c r="G549" s="8"/>
      <c r="I549" s="8"/>
      <c r="J549" s="8"/>
    </row>
    <row r="550" spans="1:10" ht="12.75">
      <c r="A550" s="3" t="s">
        <v>7</v>
      </c>
      <c r="B550" s="4">
        <v>2097</v>
      </c>
      <c r="C550" s="4">
        <v>2312</v>
      </c>
      <c r="D550" s="4">
        <v>2823</v>
      </c>
      <c r="E550" s="31">
        <v>3888.541</v>
      </c>
      <c r="F550" s="66">
        <v>5237.8252</v>
      </c>
      <c r="G550" s="8">
        <f>184232/20</f>
        <v>9211.6</v>
      </c>
      <c r="H550">
        <v>4972</v>
      </c>
      <c r="I550" s="8"/>
      <c r="J550" s="8"/>
    </row>
    <row r="551" spans="1:10" ht="12.75">
      <c r="A551" s="3" t="s">
        <v>8</v>
      </c>
      <c r="B551" s="4">
        <v>351</v>
      </c>
      <c r="C551" s="4">
        <v>284</v>
      </c>
      <c r="D551" s="4">
        <v>275</v>
      </c>
      <c r="E551" s="31">
        <v>532.0274</v>
      </c>
      <c r="F551" s="66">
        <v>698.8103</v>
      </c>
      <c r="G551" s="8">
        <f>26108/20</f>
        <v>1305.4</v>
      </c>
      <c r="H551">
        <v>960</v>
      </c>
      <c r="I551" s="8"/>
      <c r="J551" s="8"/>
    </row>
    <row r="552" spans="1:10" ht="12.75">
      <c r="A552" s="3" t="s">
        <v>9</v>
      </c>
      <c r="B552" s="4">
        <v>1110</v>
      </c>
      <c r="C552" s="4">
        <v>1339</v>
      </c>
      <c r="D552" s="4">
        <v>1751</v>
      </c>
      <c r="E552" s="31">
        <v>3058.4176</v>
      </c>
      <c r="F552" s="66">
        <v>4113.0243</v>
      </c>
      <c r="G552" s="8">
        <f>131677/20</f>
        <v>6583.85</v>
      </c>
      <c r="H552">
        <v>3366</v>
      </c>
      <c r="I552" s="8"/>
      <c r="J552" s="8"/>
    </row>
    <row r="553" spans="1:10" ht="12.75">
      <c r="A553" s="3" t="s">
        <v>10</v>
      </c>
      <c r="B553" s="4">
        <v>538</v>
      </c>
      <c r="C553" s="4">
        <v>624</v>
      </c>
      <c r="D553" s="4">
        <v>651</v>
      </c>
      <c r="E553" s="31">
        <v>701.2743</v>
      </c>
      <c r="F553" s="66">
        <v>924.6997</v>
      </c>
      <c r="G553" s="8">
        <f>35103/20</f>
        <v>1755.15</v>
      </c>
      <c r="H553">
        <v>1142</v>
      </c>
      <c r="I553" s="8"/>
      <c r="J553" s="8"/>
    </row>
    <row r="554" spans="1:10" ht="12.75">
      <c r="A554" s="3"/>
      <c r="B554" s="4"/>
      <c r="C554" s="4"/>
      <c r="D554" s="4"/>
      <c r="E554" s="4"/>
      <c r="F554" s="48"/>
      <c r="H554" s="3"/>
      <c r="I554" s="4"/>
      <c r="J554" s="4"/>
    </row>
    <row r="555" spans="1:10" ht="12.75">
      <c r="A555" s="6" t="s">
        <v>97</v>
      </c>
      <c r="B555" s="5">
        <v>4.51</v>
      </c>
      <c r="C555" s="5">
        <v>4.63</v>
      </c>
      <c r="D555" s="5">
        <v>5.05</v>
      </c>
      <c r="E555" s="5">
        <v>6.62</v>
      </c>
      <c r="F555" s="54">
        <v>7.26</v>
      </c>
      <c r="G555" s="5">
        <v>6.18</v>
      </c>
      <c r="H555">
        <v>6.05</v>
      </c>
      <c r="I555" s="5"/>
      <c r="J555" s="5"/>
    </row>
    <row r="556" spans="1:10" ht="12.75">
      <c r="A556" s="6" t="s">
        <v>98</v>
      </c>
      <c r="B556" s="5">
        <v>4.53</v>
      </c>
      <c r="C556" s="5">
        <v>4.03</v>
      </c>
      <c r="D556" s="5">
        <v>3.57</v>
      </c>
      <c r="E556" s="5">
        <v>3.05</v>
      </c>
      <c r="F556" s="54">
        <v>4.14</v>
      </c>
      <c r="G556" s="5">
        <v>4.01</v>
      </c>
      <c r="H556">
        <v>4.43</v>
      </c>
      <c r="I556" s="5"/>
      <c r="J556" s="5"/>
    </row>
    <row r="557" spans="1:10" ht="12.75">
      <c r="A557" s="6" t="s">
        <v>44</v>
      </c>
      <c r="B557" s="5">
        <v>19.22</v>
      </c>
      <c r="C557" s="5">
        <v>19.3</v>
      </c>
      <c r="D557" s="5">
        <v>16.33</v>
      </c>
      <c r="E557" s="5">
        <v>10.77</v>
      </c>
      <c r="F557" s="54">
        <v>11.86</v>
      </c>
      <c r="G557" s="5">
        <v>13.14</v>
      </c>
      <c r="H557">
        <v>13.52</v>
      </c>
      <c r="I557" s="5"/>
      <c r="J557" s="5"/>
    </row>
    <row r="558" spans="1:10" ht="12.75">
      <c r="A558" s="6"/>
      <c r="B558" s="5"/>
      <c r="C558" s="5"/>
      <c r="D558" s="5"/>
      <c r="E558" s="5"/>
      <c r="F558" s="54"/>
      <c r="I558" s="5"/>
      <c r="J558" s="5"/>
    </row>
    <row r="559" spans="1:10" ht="12.75">
      <c r="A559" s="6" t="s">
        <v>11</v>
      </c>
      <c r="B559" s="5">
        <v>1.43</v>
      </c>
      <c r="C559" s="5">
        <v>0.45</v>
      </c>
      <c r="D559" s="5">
        <v>0.92</v>
      </c>
      <c r="E559">
        <v>0.75</v>
      </c>
      <c r="F559" s="50">
        <v>0.59</v>
      </c>
      <c r="G559" s="5">
        <v>1.03</v>
      </c>
      <c r="H559">
        <v>1.13</v>
      </c>
      <c r="I559" s="5"/>
      <c r="J559" s="5"/>
    </row>
    <row r="560" spans="1:10" ht="12.75">
      <c r="A560" s="6" t="s">
        <v>12</v>
      </c>
      <c r="B560" s="5">
        <v>12.92</v>
      </c>
      <c r="C560" s="5">
        <v>11.94</v>
      </c>
      <c r="D560" s="5">
        <v>11.21</v>
      </c>
      <c r="E560">
        <v>11.22</v>
      </c>
      <c r="F560" s="50">
        <v>13.15</v>
      </c>
      <c r="G560" s="32">
        <v>13.24</v>
      </c>
      <c r="H560" s="6">
        <v>13.98</v>
      </c>
      <c r="I560" s="5"/>
      <c r="J560" s="5"/>
    </row>
    <row r="561" spans="1:10" ht="12.75">
      <c r="A561" s="6" t="s">
        <v>13</v>
      </c>
      <c r="B561" s="5">
        <v>0.59</v>
      </c>
      <c r="C561" s="5">
        <v>0.85</v>
      </c>
      <c r="D561" s="5">
        <v>0.59</v>
      </c>
      <c r="E561">
        <v>0.57</v>
      </c>
      <c r="F561" s="50">
        <v>0.82</v>
      </c>
      <c r="G561" s="32">
        <v>0.68</v>
      </c>
      <c r="H561" s="5">
        <v>1.05</v>
      </c>
      <c r="I561" s="5"/>
      <c r="J561" s="5"/>
    </row>
  </sheetData>
  <sheetProtection/>
  <mergeCells count="11">
    <mergeCell ref="G508:H508"/>
    <mergeCell ref="G200:H200"/>
    <mergeCell ref="G312:H312"/>
    <mergeCell ref="G340:H340"/>
    <mergeCell ref="G368:H368"/>
    <mergeCell ref="G396:H396"/>
    <mergeCell ref="G480:H480"/>
    <mergeCell ref="J8:L8"/>
    <mergeCell ref="K9:M9"/>
    <mergeCell ref="G116:H116"/>
    <mergeCell ref="G172:H17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H869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8.140625" style="0" bestFit="1" customWidth="1"/>
    <col min="2" max="4" width="8.57421875" style="0" customWidth="1"/>
    <col min="5" max="6" width="7.7109375" style="0" customWidth="1"/>
    <col min="7" max="7" width="14.28125" style="0" customWidth="1"/>
    <col min="8" max="8" width="21.00390625" style="0" customWidth="1"/>
    <col min="9" max="9" width="9.57421875" style="3" bestFit="1" customWidth="1"/>
    <col min="10" max="10" width="32.00390625" style="0" customWidth="1"/>
    <col min="11" max="11" width="10.57421875" style="0" customWidth="1"/>
    <col min="12" max="12" width="10.00390625" style="0" customWidth="1"/>
    <col min="13" max="13" width="9.57421875" style="0" customWidth="1"/>
    <col min="14" max="15" width="8.57421875" style="0" hidden="1" customWidth="1"/>
    <col min="16" max="16" width="14.28125" style="0" hidden="1" customWidth="1"/>
    <col min="17" max="17" width="17.7109375" style="0" hidden="1" customWidth="1"/>
    <col min="18" max="18" width="0" style="3" hidden="1" customWidth="1"/>
    <col min="19" max="19" width="38.140625" style="0" hidden="1" customWidth="1"/>
    <col min="20" max="23" width="8.57421875" style="0" hidden="1" customWidth="1"/>
    <col min="24" max="24" width="8.57421875" style="23" hidden="1" customWidth="1"/>
    <col min="25" max="25" width="14.7109375" style="0" hidden="1" customWidth="1"/>
    <col min="26" max="26" width="17.7109375" style="0" hidden="1" customWidth="1"/>
    <col min="27" max="27" width="0" style="3" hidden="1" customWidth="1"/>
    <col min="28" max="28" width="38.140625" style="0" hidden="1" customWidth="1"/>
    <col min="29" max="32" width="8.57421875" style="0" hidden="1" customWidth="1"/>
    <col min="33" max="33" width="8.57421875" style="23" hidden="1" customWidth="1"/>
    <col min="34" max="34" width="14.421875" style="0" hidden="1" customWidth="1"/>
    <col min="35" max="35" width="18.140625" style="0" hidden="1" customWidth="1"/>
    <col min="36" max="36" width="0" style="3" hidden="1" customWidth="1"/>
    <col min="37" max="37" width="38.140625" style="0" hidden="1" customWidth="1"/>
    <col min="38" max="41" width="8.57421875" style="0" hidden="1" customWidth="1"/>
    <col min="42" max="42" width="8.57421875" style="23" hidden="1" customWidth="1"/>
    <col min="43" max="43" width="14.8515625" style="0" hidden="1" customWidth="1"/>
    <col min="44" max="44" width="17.7109375" style="0" hidden="1" customWidth="1"/>
    <col min="45" max="45" width="0" style="3" hidden="1" customWidth="1"/>
    <col min="46" max="46" width="38.140625" style="0" hidden="1" customWidth="1"/>
    <col min="47" max="50" width="8.57421875" style="0" hidden="1" customWidth="1"/>
    <col min="51" max="51" width="8.57421875" style="23" hidden="1" customWidth="1"/>
    <col min="52" max="52" width="14.7109375" style="0" hidden="1" customWidth="1"/>
    <col min="53" max="53" width="17.57421875" style="0" hidden="1" customWidth="1"/>
    <col min="54" max="54" width="0" style="3" hidden="1" customWidth="1"/>
    <col min="55" max="56" width="0" style="0" hidden="1" customWidth="1"/>
    <col min="57" max="57" width="18.28125" style="0" hidden="1" customWidth="1"/>
  </cols>
  <sheetData>
    <row r="3" spans="1:8" ht="12.75">
      <c r="A3" s="49" t="s">
        <v>23</v>
      </c>
      <c r="B3" s="50"/>
      <c r="C3" s="50"/>
      <c r="D3" s="50"/>
      <c r="E3" s="50"/>
      <c r="F3" s="50"/>
      <c r="G3" s="50"/>
      <c r="H3" s="55" t="s">
        <v>64</v>
      </c>
    </row>
    <row r="4" spans="7:51" s="3" customFormat="1" ht="12.75">
      <c r="G4" s="17"/>
      <c r="H4" s="19" t="s">
        <v>14</v>
      </c>
      <c r="J4" s="4"/>
      <c r="K4" s="4"/>
      <c r="L4" s="4"/>
      <c r="M4" s="4"/>
      <c r="X4" s="4"/>
      <c r="AG4" s="4"/>
      <c r="AP4" s="4"/>
      <c r="AY4" s="4"/>
    </row>
    <row r="5" spans="1:13" ht="12.75">
      <c r="A5" s="53" t="s">
        <v>1</v>
      </c>
      <c r="B5" s="52" t="s">
        <v>0</v>
      </c>
      <c r="C5" s="52" t="s">
        <v>91</v>
      </c>
      <c r="D5" s="52" t="s">
        <v>95</v>
      </c>
      <c r="E5" s="52" t="s">
        <v>106</v>
      </c>
      <c r="F5" s="52" t="s">
        <v>111</v>
      </c>
      <c r="G5" s="51" t="s">
        <v>43</v>
      </c>
      <c r="H5" s="51" t="s">
        <v>88</v>
      </c>
      <c r="J5" s="23"/>
      <c r="K5" s="4"/>
      <c r="L5" s="23"/>
      <c r="M5" s="4"/>
    </row>
    <row r="6" spans="1:13" ht="12.75">
      <c r="A6" s="53"/>
      <c r="B6" s="51"/>
      <c r="C6" s="51"/>
      <c r="D6" s="51"/>
      <c r="E6" s="51"/>
      <c r="F6" s="51"/>
      <c r="G6" s="52" t="s">
        <v>111</v>
      </c>
      <c r="H6" s="52" t="s">
        <v>111</v>
      </c>
      <c r="J6" s="23"/>
      <c r="K6" s="4"/>
      <c r="L6" s="23"/>
      <c r="M6" s="4"/>
    </row>
    <row r="7" spans="1:55" s="3" customFormat="1" ht="12.75">
      <c r="A7" s="3" t="s">
        <v>2</v>
      </c>
      <c r="B7" s="4">
        <v>19</v>
      </c>
      <c r="C7" s="4">
        <v>23</v>
      </c>
      <c r="D7" s="4">
        <v>28</v>
      </c>
      <c r="E7" s="4">
        <v>28</v>
      </c>
      <c r="F7" s="113">
        <v>30</v>
      </c>
      <c r="G7" s="7">
        <v>10</v>
      </c>
      <c r="H7">
        <v>825</v>
      </c>
      <c r="J7" s="4"/>
      <c r="K7" s="39"/>
      <c r="L7" s="4"/>
      <c r="M7" s="8"/>
      <c r="X7" s="4"/>
      <c r="AG7" s="4"/>
      <c r="AP7" s="4"/>
      <c r="AY7" s="4"/>
      <c r="BC7" s="7"/>
    </row>
    <row r="8" spans="1:55" ht="12.75">
      <c r="A8" s="2" t="s">
        <v>3</v>
      </c>
      <c r="B8" s="4">
        <v>1908</v>
      </c>
      <c r="C8" s="4">
        <v>3093</v>
      </c>
      <c r="D8" s="4">
        <v>3550</v>
      </c>
      <c r="E8" s="4">
        <v>3871</v>
      </c>
      <c r="F8" s="113">
        <v>3241</v>
      </c>
      <c r="G8" s="31">
        <v>1010</v>
      </c>
      <c r="H8">
        <v>12039</v>
      </c>
      <c r="J8" s="4"/>
      <c r="K8" s="39"/>
      <c r="L8" s="23"/>
      <c r="M8" s="8"/>
      <c r="BC8" s="7"/>
    </row>
    <row r="9" spans="1:60" ht="12.75">
      <c r="A9" s="2" t="s">
        <v>100</v>
      </c>
      <c r="B9" s="5">
        <v>823.7</v>
      </c>
      <c r="C9" s="5">
        <v>905.82</v>
      </c>
      <c r="D9" s="5">
        <v>1011.88</v>
      </c>
      <c r="E9" s="5">
        <v>1070.26</v>
      </c>
      <c r="F9" s="113">
        <v>1029.41</v>
      </c>
      <c r="G9" s="32">
        <v>1252.28</v>
      </c>
      <c r="H9">
        <v>750.55</v>
      </c>
      <c r="J9" s="4"/>
      <c r="K9" s="45"/>
      <c r="L9" s="26"/>
      <c r="M9" s="5"/>
      <c r="BC9" s="3"/>
      <c r="BH9" s="33"/>
    </row>
    <row r="10" spans="1:60" ht="12.75">
      <c r="A10" s="2" t="s">
        <v>101</v>
      </c>
      <c r="B10" s="4">
        <v>10.24</v>
      </c>
      <c r="C10" s="4">
        <v>8.15</v>
      </c>
      <c r="D10" s="4">
        <v>11.36</v>
      </c>
      <c r="E10" s="4">
        <v>7.66</v>
      </c>
      <c r="F10" s="113">
        <v>0.62</v>
      </c>
      <c r="G10" s="32">
        <v>24.78</v>
      </c>
      <c r="H10" s="32">
        <v>5.6</v>
      </c>
      <c r="J10" s="4"/>
      <c r="K10" s="45"/>
      <c r="L10" s="26"/>
      <c r="M10" s="5"/>
      <c r="BC10" s="3"/>
      <c r="BH10" s="34"/>
    </row>
    <row r="11" spans="1:55" ht="12.75">
      <c r="A11" s="2"/>
      <c r="B11" s="4"/>
      <c r="C11" s="4"/>
      <c r="D11" s="4"/>
      <c r="E11" s="4"/>
      <c r="F11" s="71"/>
      <c r="J11" s="4"/>
      <c r="K11" s="4"/>
      <c r="L11" s="4"/>
      <c r="M11" s="4"/>
      <c r="BC11" s="3"/>
    </row>
    <row r="12" spans="1:55" ht="12.75">
      <c r="A12" s="3" t="s">
        <v>123</v>
      </c>
      <c r="B12" s="4">
        <v>1347</v>
      </c>
      <c r="C12" s="4">
        <v>1589</v>
      </c>
      <c r="D12" s="4">
        <v>1974</v>
      </c>
      <c r="E12" s="39">
        <v>2366.3884</v>
      </c>
      <c r="F12" s="66">
        <v>2385.784</v>
      </c>
      <c r="G12" s="31">
        <v>1995</v>
      </c>
      <c r="H12">
        <v>4708</v>
      </c>
      <c r="I12" s="7"/>
      <c r="J12" s="3"/>
      <c r="K12" s="4"/>
      <c r="L12" s="8"/>
      <c r="M12" s="8"/>
      <c r="BC12" s="7"/>
    </row>
    <row r="13" spans="1:55" ht="12.75">
      <c r="A13" s="2" t="s">
        <v>4</v>
      </c>
      <c r="B13" s="4">
        <v>7026</v>
      </c>
      <c r="C13" s="4">
        <v>11864</v>
      </c>
      <c r="D13" s="4">
        <v>15998</v>
      </c>
      <c r="E13" s="39">
        <v>18911.5838</v>
      </c>
      <c r="F13" s="66">
        <v>15960.2581</v>
      </c>
      <c r="G13" s="31">
        <v>7136</v>
      </c>
      <c r="H13">
        <v>51970</v>
      </c>
      <c r="I13" s="7"/>
      <c r="J13" s="3"/>
      <c r="K13" s="111"/>
      <c r="L13" s="8"/>
      <c r="M13" s="8"/>
      <c r="BC13" s="7"/>
    </row>
    <row r="14" spans="1:55" ht="12.75">
      <c r="A14" s="2" t="s">
        <v>5</v>
      </c>
      <c r="B14" s="4">
        <v>3331</v>
      </c>
      <c r="C14" s="4">
        <v>4825</v>
      </c>
      <c r="D14" s="4">
        <v>6407</v>
      </c>
      <c r="E14" s="39">
        <v>11777.4225</v>
      </c>
      <c r="F14" s="66">
        <v>10810.6921</v>
      </c>
      <c r="G14" s="31">
        <v>4345</v>
      </c>
      <c r="H14">
        <v>18542</v>
      </c>
      <c r="I14" s="7"/>
      <c r="J14" s="3"/>
      <c r="K14" s="111"/>
      <c r="L14" s="8"/>
      <c r="M14" s="8"/>
      <c r="BC14" s="7"/>
    </row>
    <row r="15" spans="1:55" ht="12.75">
      <c r="A15" s="2" t="s">
        <v>6</v>
      </c>
      <c r="B15" s="4">
        <v>9836</v>
      </c>
      <c r="C15" s="4">
        <v>15073</v>
      </c>
      <c r="D15" s="4">
        <v>18388</v>
      </c>
      <c r="E15" s="39">
        <v>20381.4085</v>
      </c>
      <c r="F15" s="66">
        <v>16659.7419</v>
      </c>
      <c r="G15" s="31">
        <v>5514</v>
      </c>
      <c r="H15">
        <v>38389</v>
      </c>
      <c r="I15" s="7"/>
      <c r="J15" s="3"/>
      <c r="K15" s="111"/>
      <c r="L15" s="8"/>
      <c r="M15" s="8"/>
      <c r="BC15" s="7"/>
    </row>
    <row r="16" spans="1:55" ht="12.75">
      <c r="A16" s="2"/>
      <c r="B16" s="4"/>
      <c r="C16" s="4"/>
      <c r="D16" s="4"/>
      <c r="E16" s="39"/>
      <c r="F16" s="66"/>
      <c r="G16" s="31"/>
      <c r="I16" s="7"/>
      <c r="J16" s="3"/>
      <c r="K16" s="4"/>
      <c r="L16" s="8"/>
      <c r="M16" s="8"/>
      <c r="BC16" s="7"/>
    </row>
    <row r="17" spans="1:55" ht="12.75">
      <c r="A17" s="2" t="s">
        <v>7</v>
      </c>
      <c r="B17" s="4">
        <v>907</v>
      </c>
      <c r="C17" s="4">
        <v>1376</v>
      </c>
      <c r="D17" s="4">
        <v>2185</v>
      </c>
      <c r="E17" s="39">
        <v>3038.2917</v>
      </c>
      <c r="F17" s="66">
        <v>3119.6728</v>
      </c>
      <c r="G17" s="31">
        <v>1011</v>
      </c>
      <c r="H17">
        <v>4972</v>
      </c>
      <c r="I17" s="7"/>
      <c r="J17" s="3"/>
      <c r="K17" s="7"/>
      <c r="L17" s="8"/>
      <c r="M17" s="8"/>
      <c r="BC17" s="7"/>
    </row>
    <row r="18" spans="1:55" ht="12.75">
      <c r="A18" s="2" t="s">
        <v>8</v>
      </c>
      <c r="B18" s="4">
        <v>435</v>
      </c>
      <c r="C18" s="4">
        <v>612</v>
      </c>
      <c r="D18" s="4">
        <v>862</v>
      </c>
      <c r="E18" s="39">
        <v>643.8199</v>
      </c>
      <c r="F18" s="66">
        <v>1225.1099</v>
      </c>
      <c r="G18" s="31">
        <v>496</v>
      </c>
      <c r="H18">
        <v>960</v>
      </c>
      <c r="I18" s="7"/>
      <c r="J18" s="3"/>
      <c r="K18" s="112"/>
      <c r="L18" s="8"/>
      <c r="M18" s="8"/>
      <c r="BC18" s="7"/>
    </row>
    <row r="19" spans="1:55" ht="12.75">
      <c r="A19" s="2" t="s">
        <v>9</v>
      </c>
      <c r="B19" s="4">
        <v>334</v>
      </c>
      <c r="C19" s="4">
        <v>659</v>
      </c>
      <c r="D19" s="4">
        <v>1038</v>
      </c>
      <c r="E19" s="39">
        <v>1459.7997</v>
      </c>
      <c r="F19" s="66">
        <v>1437.1495</v>
      </c>
      <c r="G19" s="31">
        <v>427</v>
      </c>
      <c r="H19">
        <v>3366</v>
      </c>
      <c r="I19" s="7"/>
      <c r="J19" s="3"/>
      <c r="K19" s="112"/>
      <c r="L19" s="8"/>
      <c r="M19" s="8"/>
      <c r="BC19" s="7"/>
    </row>
    <row r="20" spans="1:55" ht="12.75">
      <c r="A20" s="2" t="s">
        <v>10</v>
      </c>
      <c r="B20" s="4">
        <v>567</v>
      </c>
      <c r="C20" s="4">
        <v>748</v>
      </c>
      <c r="D20" s="4">
        <v>970</v>
      </c>
      <c r="E20" s="39">
        <v>1307.1214</v>
      </c>
      <c r="F20" s="66">
        <v>1497.3498</v>
      </c>
      <c r="G20" s="31">
        <v>410</v>
      </c>
      <c r="H20">
        <v>1142</v>
      </c>
      <c r="I20" s="7"/>
      <c r="J20" s="3"/>
      <c r="K20" s="112"/>
      <c r="L20" s="8"/>
      <c r="M20" s="8"/>
      <c r="BC20" s="7"/>
    </row>
    <row r="21" spans="1:55" ht="12.75">
      <c r="A21" s="2"/>
      <c r="B21" s="4"/>
      <c r="C21" s="4"/>
      <c r="D21" s="4"/>
      <c r="E21" s="4"/>
      <c r="F21" s="71"/>
      <c r="H21" s="3"/>
      <c r="J21" s="4"/>
      <c r="K21" s="4"/>
      <c r="L21" s="4"/>
      <c r="M21" s="4"/>
      <c r="BC21" s="3"/>
    </row>
    <row r="22" spans="1:55" ht="12.75">
      <c r="A22" s="27" t="s">
        <v>97</v>
      </c>
      <c r="B22" s="5">
        <v>2.94</v>
      </c>
      <c r="C22" s="5">
        <v>3.78</v>
      </c>
      <c r="D22" s="5">
        <v>3.81</v>
      </c>
      <c r="E22" s="5">
        <v>3.96</v>
      </c>
      <c r="F22" s="113">
        <v>4.25</v>
      </c>
      <c r="G22" s="32">
        <v>4.51</v>
      </c>
      <c r="H22">
        <v>6.05</v>
      </c>
      <c r="I22" s="6"/>
      <c r="J22" s="3"/>
      <c r="K22" s="8"/>
      <c r="L22" s="8"/>
      <c r="M22" s="5"/>
      <c r="R22" s="6"/>
      <c r="AA22" s="6"/>
      <c r="AJ22" s="6"/>
      <c r="AS22" s="6"/>
      <c r="BB22" s="6"/>
      <c r="BC22" s="5"/>
    </row>
    <row r="23" spans="1:55" ht="12.75">
      <c r="A23" s="27" t="s">
        <v>98</v>
      </c>
      <c r="B23" s="5">
        <v>4.57</v>
      </c>
      <c r="C23" s="5">
        <v>4.29</v>
      </c>
      <c r="D23" s="5">
        <v>6.3</v>
      </c>
      <c r="E23" s="5">
        <v>7.3</v>
      </c>
      <c r="F23" s="113">
        <v>8.22</v>
      </c>
      <c r="G23" s="32">
        <v>8.1</v>
      </c>
      <c r="H23">
        <v>4.43</v>
      </c>
      <c r="I23" s="6"/>
      <c r="J23" s="3"/>
      <c r="K23" s="8"/>
      <c r="L23" s="8"/>
      <c r="M23" s="5"/>
      <c r="R23" s="6"/>
      <c r="AA23" s="6"/>
      <c r="AJ23" s="6"/>
      <c r="AS23" s="6"/>
      <c r="BB23" s="6"/>
      <c r="BC23" s="5"/>
    </row>
    <row r="24" spans="1:55" ht="12.75">
      <c r="A24" s="27" t="s">
        <v>44</v>
      </c>
      <c r="B24" s="5">
        <v>19.67</v>
      </c>
      <c r="C24" s="5">
        <v>18.14</v>
      </c>
      <c r="D24" s="5">
        <v>16.65</v>
      </c>
      <c r="E24" s="5">
        <v>19.92</v>
      </c>
      <c r="F24" s="113">
        <v>25.61</v>
      </c>
      <c r="G24" s="32">
        <v>19.45</v>
      </c>
      <c r="H24">
        <v>13.52</v>
      </c>
      <c r="I24" s="6"/>
      <c r="J24" s="3"/>
      <c r="K24" s="8"/>
      <c r="L24" s="8"/>
      <c r="M24" s="5"/>
      <c r="R24" s="6"/>
      <c r="AA24" s="6"/>
      <c r="AJ24" s="6"/>
      <c r="AS24" s="6"/>
      <c r="BB24" s="6"/>
      <c r="BC24" s="5"/>
    </row>
    <row r="25" spans="1:55" ht="12.75">
      <c r="A25" s="27"/>
      <c r="B25" s="5"/>
      <c r="C25" s="5"/>
      <c r="D25" s="5"/>
      <c r="E25" s="5"/>
      <c r="F25" s="113"/>
      <c r="I25" s="6"/>
      <c r="J25" s="3"/>
      <c r="K25" s="8"/>
      <c r="L25" s="8"/>
      <c r="M25" s="5"/>
      <c r="R25" s="6"/>
      <c r="AA25" s="6"/>
      <c r="AJ25" s="6"/>
      <c r="AS25" s="6"/>
      <c r="BB25" s="6"/>
      <c r="BC25" s="6"/>
    </row>
    <row r="26" spans="1:55" ht="12.75">
      <c r="A26" s="27" t="s">
        <v>11</v>
      </c>
      <c r="B26" s="5">
        <v>1.27</v>
      </c>
      <c r="C26" s="5">
        <v>1.03</v>
      </c>
      <c r="D26" s="5">
        <v>1.37</v>
      </c>
      <c r="E26" s="5">
        <v>0.78</v>
      </c>
      <c r="F26" s="113">
        <v>0.06</v>
      </c>
      <c r="G26" s="5">
        <v>1.98</v>
      </c>
      <c r="H26">
        <v>1.13</v>
      </c>
      <c r="I26" s="6"/>
      <c r="J26" s="3"/>
      <c r="K26" s="8"/>
      <c r="L26" s="8"/>
      <c r="M26" s="5"/>
      <c r="R26" s="6"/>
      <c r="AA26" s="6"/>
      <c r="AJ26" s="6"/>
      <c r="AS26" s="6"/>
      <c r="BB26" s="6"/>
      <c r="BC26" s="5"/>
    </row>
    <row r="27" spans="1:55" ht="12.75">
      <c r="A27" s="27" t="s">
        <v>12</v>
      </c>
      <c r="B27" s="5">
        <v>10.55</v>
      </c>
      <c r="C27" s="5">
        <v>10.44</v>
      </c>
      <c r="D27" s="5">
        <v>11.34</v>
      </c>
      <c r="E27" s="5">
        <v>12.92</v>
      </c>
      <c r="F27" s="113">
        <v>12.66</v>
      </c>
      <c r="G27" s="32">
        <v>14.3</v>
      </c>
      <c r="H27" s="6">
        <v>13.98</v>
      </c>
      <c r="I27" s="6"/>
      <c r="J27" s="3"/>
      <c r="K27" s="8"/>
      <c r="L27" s="8"/>
      <c r="M27" s="5"/>
      <c r="R27" s="6"/>
      <c r="AA27" s="6"/>
      <c r="AJ27" s="6"/>
      <c r="AS27" s="6"/>
      <c r="BB27" s="6"/>
      <c r="BC27" s="5"/>
    </row>
    <row r="28" spans="1:55" ht="12.75">
      <c r="A28" s="27" t="s">
        <v>13</v>
      </c>
      <c r="B28" s="5">
        <v>0.35</v>
      </c>
      <c r="C28" s="5">
        <v>0.11</v>
      </c>
      <c r="D28" s="5">
        <v>0.12</v>
      </c>
      <c r="E28" s="5">
        <v>0.85</v>
      </c>
      <c r="F28" s="114">
        <v>2.2</v>
      </c>
      <c r="G28" s="32">
        <v>1.8</v>
      </c>
      <c r="H28" s="5">
        <v>1.05</v>
      </c>
      <c r="I28" s="6"/>
      <c r="J28" s="3"/>
      <c r="K28" s="8"/>
      <c r="L28" s="8"/>
      <c r="M28" s="5"/>
      <c r="O28" s="23"/>
      <c r="R28" s="6"/>
      <c r="AA28" s="6"/>
      <c r="AJ28" s="6"/>
      <c r="AS28" s="6"/>
      <c r="BB28" s="6"/>
      <c r="BC28" s="5"/>
    </row>
    <row r="29" spans="1:59" ht="12.75">
      <c r="A29" s="6"/>
      <c r="B29" s="5"/>
      <c r="C29" s="5"/>
      <c r="D29" s="5"/>
      <c r="E29" s="5"/>
      <c r="F29" s="5"/>
      <c r="G29" s="32"/>
      <c r="H29" s="5"/>
      <c r="I29" s="6"/>
      <c r="J29" s="3"/>
      <c r="K29" s="8"/>
      <c r="L29" s="8"/>
      <c r="M29" s="5"/>
      <c r="N29" s="5"/>
      <c r="O29" s="5"/>
      <c r="P29" s="32"/>
      <c r="Q29" s="5"/>
      <c r="R29" s="6"/>
      <c r="S29" s="6"/>
      <c r="T29" s="6"/>
      <c r="U29" s="6"/>
      <c r="V29" s="5"/>
      <c r="W29" s="5"/>
      <c r="X29" s="5"/>
      <c r="Y29" s="32"/>
      <c r="Z29" s="5"/>
      <c r="AA29" s="6"/>
      <c r="AB29" s="6"/>
      <c r="AC29" s="18"/>
      <c r="AD29" s="6"/>
      <c r="AE29" s="5"/>
      <c r="AF29" s="5"/>
      <c r="AG29" s="5"/>
      <c r="AH29" s="32"/>
      <c r="AI29" s="5"/>
      <c r="AJ29" s="6"/>
      <c r="AK29" s="6"/>
      <c r="AL29" s="6"/>
      <c r="AM29" s="6"/>
      <c r="AN29" s="5"/>
      <c r="AO29" s="5"/>
      <c r="AP29" s="5"/>
      <c r="AQ29" s="32"/>
      <c r="AR29" s="5"/>
      <c r="AS29" s="6"/>
      <c r="AT29" s="6"/>
      <c r="AU29" s="6"/>
      <c r="AV29" s="6"/>
      <c r="AW29" s="5"/>
      <c r="AX29" s="5"/>
      <c r="AY29" s="5"/>
      <c r="AZ29" s="32"/>
      <c r="BA29" s="5"/>
      <c r="BB29" s="6"/>
      <c r="BC29" s="5"/>
      <c r="BD29" s="6"/>
      <c r="BF29" s="32"/>
      <c r="BG29" s="5"/>
    </row>
    <row r="30" spans="1:59" ht="12.75">
      <c r="A30" s="6"/>
      <c r="B30" s="5"/>
      <c r="C30" s="5"/>
      <c r="D30" s="5"/>
      <c r="E30" s="5"/>
      <c r="F30" s="5"/>
      <c r="G30" s="32"/>
      <c r="H30" s="5"/>
      <c r="I30" s="6"/>
      <c r="J30" s="3"/>
      <c r="K30" s="8"/>
      <c r="L30" s="8"/>
      <c r="M30" s="8"/>
      <c r="N30" s="5"/>
      <c r="O30" s="5"/>
      <c r="P30" s="32"/>
      <c r="Q30" s="5"/>
      <c r="R30" s="6"/>
      <c r="S30" s="6"/>
      <c r="T30" s="6"/>
      <c r="U30" s="6"/>
      <c r="V30" s="5"/>
      <c r="W30" s="5"/>
      <c r="X30" s="5"/>
      <c r="Y30" s="32"/>
      <c r="Z30" s="5"/>
      <c r="AA30" s="6"/>
      <c r="AB30" s="6"/>
      <c r="AC30" s="18"/>
      <c r="AD30" s="6"/>
      <c r="AE30" s="5"/>
      <c r="AF30" s="5"/>
      <c r="AG30" s="5"/>
      <c r="AH30" s="32"/>
      <c r="AI30" s="5"/>
      <c r="AJ30" s="6"/>
      <c r="AK30" s="6"/>
      <c r="AL30" s="6"/>
      <c r="AM30" s="6"/>
      <c r="AN30" s="5"/>
      <c r="AO30" s="5"/>
      <c r="AP30" s="5"/>
      <c r="AQ30" s="32"/>
      <c r="AR30" s="5"/>
      <c r="AS30" s="6"/>
      <c r="AT30" s="6"/>
      <c r="AU30" s="6"/>
      <c r="AV30" s="6"/>
      <c r="AW30" s="5"/>
      <c r="AX30" s="5"/>
      <c r="AY30" s="5"/>
      <c r="AZ30" s="32"/>
      <c r="BA30" s="5"/>
      <c r="BB30" s="6"/>
      <c r="BC30" s="5"/>
      <c r="BD30" s="6"/>
      <c r="BF30" s="32"/>
      <c r="BG30" s="5"/>
    </row>
    <row r="31" spans="1:59" ht="12.75">
      <c r="A31" s="49" t="s">
        <v>23</v>
      </c>
      <c r="B31" s="50"/>
      <c r="C31" s="50"/>
      <c r="D31" s="50"/>
      <c r="E31" s="50"/>
      <c r="F31" s="50"/>
      <c r="G31" s="117" t="s">
        <v>24</v>
      </c>
      <c r="H31" s="117"/>
      <c r="I31" s="6"/>
      <c r="J31" s="6"/>
      <c r="K31" s="6"/>
      <c r="L31" s="6"/>
      <c r="M31" s="5"/>
      <c r="N31" s="5"/>
      <c r="O31" s="5"/>
      <c r="P31" s="32"/>
      <c r="Q31" s="5"/>
      <c r="R31" s="6"/>
      <c r="S31" s="6"/>
      <c r="T31" s="6"/>
      <c r="U31" s="6"/>
      <c r="V31" s="5"/>
      <c r="W31" s="5"/>
      <c r="X31" s="5"/>
      <c r="Y31" s="32"/>
      <c r="Z31" s="5"/>
      <c r="AA31" s="6"/>
      <c r="AB31" s="6"/>
      <c r="AC31" s="18"/>
      <c r="AD31" s="6"/>
      <c r="AE31" s="5"/>
      <c r="AF31" s="5"/>
      <c r="AG31" s="5"/>
      <c r="AH31" s="32"/>
      <c r="AI31" s="5"/>
      <c r="AJ31" s="6"/>
      <c r="AK31" s="6"/>
      <c r="AL31" s="6"/>
      <c r="AM31" s="6"/>
      <c r="AN31" s="5"/>
      <c r="AO31" s="5"/>
      <c r="AP31" s="5"/>
      <c r="AQ31" s="32"/>
      <c r="AR31" s="5"/>
      <c r="AS31" s="6"/>
      <c r="AT31" s="6"/>
      <c r="AU31" s="6"/>
      <c r="AV31" s="6"/>
      <c r="AW31" s="5"/>
      <c r="AX31" s="5"/>
      <c r="AY31" s="5"/>
      <c r="AZ31" s="32"/>
      <c r="BA31" s="5"/>
      <c r="BB31" s="6"/>
      <c r="BC31" s="5"/>
      <c r="BD31" s="6"/>
      <c r="BF31" s="32"/>
      <c r="BG31" s="5"/>
    </row>
    <row r="32" spans="1:59" ht="12.75">
      <c r="A32" s="3"/>
      <c r="B32" s="3"/>
      <c r="C32" s="3"/>
      <c r="D32" s="3"/>
      <c r="E32" s="3"/>
      <c r="F32" s="3"/>
      <c r="G32" s="17"/>
      <c r="H32" s="19" t="s">
        <v>14</v>
      </c>
      <c r="I32" s="6"/>
      <c r="J32" s="6"/>
      <c r="K32" s="6"/>
      <c r="L32" s="6"/>
      <c r="M32" s="5"/>
      <c r="N32" s="5"/>
      <c r="O32" s="5"/>
      <c r="P32" s="32"/>
      <c r="Q32" s="5"/>
      <c r="R32" s="6"/>
      <c r="S32" s="6"/>
      <c r="T32" s="6"/>
      <c r="U32" s="6"/>
      <c r="V32" s="5"/>
      <c r="W32" s="5"/>
      <c r="X32" s="5"/>
      <c r="Y32" s="32"/>
      <c r="Z32" s="5"/>
      <c r="AA32" s="6"/>
      <c r="AB32" s="6"/>
      <c r="AC32" s="18"/>
      <c r="AD32" s="6"/>
      <c r="AE32" s="5"/>
      <c r="AF32" s="5"/>
      <c r="AG32" s="5"/>
      <c r="AH32" s="32"/>
      <c r="AI32" s="5"/>
      <c r="AJ32" s="6"/>
      <c r="AK32" s="6"/>
      <c r="AL32" s="6"/>
      <c r="AM32" s="6"/>
      <c r="AN32" s="5"/>
      <c r="AO32" s="5"/>
      <c r="AP32" s="5"/>
      <c r="AQ32" s="32"/>
      <c r="AR32" s="5"/>
      <c r="AS32" s="6"/>
      <c r="AT32" s="6"/>
      <c r="AU32" s="6"/>
      <c r="AV32" s="6"/>
      <c r="AW32" s="5"/>
      <c r="AX32" s="5"/>
      <c r="AY32" s="5"/>
      <c r="AZ32" s="32"/>
      <c r="BA32" s="5"/>
      <c r="BB32" s="6"/>
      <c r="BC32" s="5"/>
      <c r="BD32" s="6"/>
      <c r="BF32" s="32"/>
      <c r="BG32" s="5"/>
    </row>
    <row r="33" spans="1:59" ht="12.75">
      <c r="A33" s="51" t="s">
        <v>1</v>
      </c>
      <c r="B33" s="52" t="s">
        <v>0</v>
      </c>
      <c r="C33" s="52" t="s">
        <v>91</v>
      </c>
      <c r="D33" s="52" t="s">
        <v>95</v>
      </c>
      <c r="E33" s="52" t="s">
        <v>106</v>
      </c>
      <c r="F33" s="52" t="s">
        <v>111</v>
      </c>
      <c r="G33" s="51" t="s">
        <v>43</v>
      </c>
      <c r="H33" s="51" t="s">
        <v>88</v>
      </c>
      <c r="I33" s="6"/>
      <c r="J33" s="6"/>
      <c r="K33" s="6"/>
      <c r="L33" s="6"/>
      <c r="M33" s="5"/>
      <c r="N33" s="5"/>
      <c r="O33" s="5"/>
      <c r="P33" s="32"/>
      <c r="Q33" s="5"/>
      <c r="R33" s="6"/>
      <c r="S33" s="6"/>
      <c r="T33" s="6"/>
      <c r="U33" s="6"/>
      <c r="V33" s="5"/>
      <c r="W33" s="5"/>
      <c r="X33" s="5"/>
      <c r="Y33" s="32"/>
      <c r="Z33" s="5"/>
      <c r="AA33" s="6"/>
      <c r="AB33" s="6"/>
      <c r="AC33" s="18"/>
      <c r="AD33" s="6"/>
      <c r="AE33" s="5"/>
      <c r="AF33" s="5"/>
      <c r="AG33" s="5"/>
      <c r="AH33" s="32"/>
      <c r="AI33" s="5"/>
      <c r="AJ33" s="6"/>
      <c r="AK33" s="6"/>
      <c r="AL33" s="6"/>
      <c r="AM33" s="6"/>
      <c r="AN33" s="5"/>
      <c r="AO33" s="5"/>
      <c r="AP33" s="5"/>
      <c r="AQ33" s="32"/>
      <c r="AR33" s="5"/>
      <c r="AS33" s="6"/>
      <c r="AT33" s="6"/>
      <c r="AU33" s="6"/>
      <c r="AV33" s="6"/>
      <c r="AW33" s="5"/>
      <c r="AX33" s="5"/>
      <c r="AY33" s="5"/>
      <c r="AZ33" s="32"/>
      <c r="BA33" s="5"/>
      <c r="BB33" s="6"/>
      <c r="BC33" s="5"/>
      <c r="BD33" s="6"/>
      <c r="BF33" s="32"/>
      <c r="BG33" s="5"/>
    </row>
    <row r="34" spans="1:59" ht="12.75">
      <c r="A34" s="51"/>
      <c r="B34" s="51"/>
      <c r="C34" s="51"/>
      <c r="D34" s="51"/>
      <c r="E34" s="51"/>
      <c r="F34" s="51"/>
      <c r="G34" s="52" t="s">
        <v>111</v>
      </c>
      <c r="H34" s="52" t="s">
        <v>111</v>
      </c>
      <c r="I34" s="6"/>
      <c r="J34" s="6"/>
      <c r="K34" s="6"/>
      <c r="L34" s="6"/>
      <c r="M34" s="5"/>
      <c r="N34" s="5"/>
      <c r="O34" s="5"/>
      <c r="P34" s="32"/>
      <c r="Q34" s="5"/>
      <c r="R34" s="6"/>
      <c r="S34" s="6"/>
      <c r="T34" s="6"/>
      <c r="U34" s="6"/>
      <c r="V34" s="5"/>
      <c r="W34" s="5"/>
      <c r="X34" s="5"/>
      <c r="Y34" s="32"/>
      <c r="Z34" s="5"/>
      <c r="AA34" s="6"/>
      <c r="AB34" s="6"/>
      <c r="AC34" s="18"/>
      <c r="AD34" s="6"/>
      <c r="AE34" s="5"/>
      <c r="AF34" s="5"/>
      <c r="AG34" s="5"/>
      <c r="AH34" s="32"/>
      <c r="AI34" s="5"/>
      <c r="AJ34" s="6"/>
      <c r="AK34" s="6"/>
      <c r="AL34" s="6"/>
      <c r="AM34" s="6"/>
      <c r="AN34" s="5"/>
      <c r="AO34" s="5"/>
      <c r="AP34" s="5"/>
      <c r="AQ34" s="32"/>
      <c r="AR34" s="5"/>
      <c r="AS34" s="6"/>
      <c r="AT34" s="6"/>
      <c r="AU34" s="6"/>
      <c r="AV34" s="6"/>
      <c r="AW34" s="5"/>
      <c r="AX34" s="5"/>
      <c r="AY34" s="5"/>
      <c r="AZ34" s="32"/>
      <c r="BA34" s="5"/>
      <c r="BB34" s="6"/>
      <c r="BC34" s="5"/>
      <c r="BD34" s="6"/>
      <c r="BF34" s="32"/>
      <c r="BG34" s="5"/>
    </row>
    <row r="35" spans="1:59" ht="12.75">
      <c r="A35" s="3" t="s">
        <v>2</v>
      </c>
      <c r="B35" s="4">
        <v>2</v>
      </c>
      <c r="C35" s="4">
        <v>2</v>
      </c>
      <c r="D35" s="4">
        <v>2</v>
      </c>
      <c r="E35" s="4">
        <v>2</v>
      </c>
      <c r="F35" s="48">
        <v>2</v>
      </c>
      <c r="G35" s="7">
        <v>10</v>
      </c>
      <c r="H35">
        <v>825</v>
      </c>
      <c r="I35" s="7"/>
      <c r="J35" s="6"/>
      <c r="K35" s="6"/>
      <c r="L35" s="6"/>
      <c r="M35" s="5"/>
      <c r="N35" s="5"/>
      <c r="O35" s="5"/>
      <c r="P35" s="32"/>
      <c r="Q35" s="5"/>
      <c r="R35" s="6"/>
      <c r="S35" s="6"/>
      <c r="T35" s="6"/>
      <c r="U35" s="6"/>
      <c r="V35" s="5"/>
      <c r="W35" s="5"/>
      <c r="X35" s="5"/>
      <c r="Y35" s="32"/>
      <c r="Z35" s="5"/>
      <c r="AA35" s="6"/>
      <c r="AB35" s="6"/>
      <c r="AC35" s="18"/>
      <c r="AD35" s="6"/>
      <c r="AE35" s="5"/>
      <c r="AF35" s="5"/>
      <c r="AG35" s="5"/>
      <c r="AH35" s="32"/>
      <c r="AI35" s="5"/>
      <c r="AJ35" s="6"/>
      <c r="AK35" s="6"/>
      <c r="AL35" s="6"/>
      <c r="AM35" s="6"/>
      <c r="AN35" s="5"/>
      <c r="AO35" s="5"/>
      <c r="AP35" s="5"/>
      <c r="AQ35" s="32"/>
      <c r="AR35" s="5"/>
      <c r="AS35" s="6"/>
      <c r="AT35" s="6"/>
      <c r="AU35" s="6"/>
      <c r="AV35" s="6"/>
      <c r="AW35" s="5"/>
      <c r="AX35" s="5"/>
      <c r="AY35" s="5"/>
      <c r="AZ35" s="32"/>
      <c r="BA35" s="5"/>
      <c r="BB35" s="6"/>
      <c r="BC35" s="5"/>
      <c r="BD35" s="6"/>
      <c r="BF35" s="32"/>
      <c r="BG35" s="5"/>
    </row>
    <row r="36" spans="1:59" ht="12.75">
      <c r="A36" s="3" t="s">
        <v>3</v>
      </c>
      <c r="B36" s="9">
        <v>40</v>
      </c>
      <c r="C36" s="9">
        <v>38</v>
      </c>
      <c r="D36" s="9">
        <v>36</v>
      </c>
      <c r="E36" s="9">
        <v>39</v>
      </c>
      <c r="F36" s="56">
        <v>39</v>
      </c>
      <c r="G36" s="31">
        <v>1010</v>
      </c>
      <c r="H36">
        <v>12039</v>
      </c>
      <c r="I36" s="7"/>
      <c r="J36" s="6"/>
      <c r="K36" s="6"/>
      <c r="L36" s="6"/>
      <c r="M36" s="5"/>
      <c r="N36" s="5"/>
      <c r="O36" s="5"/>
      <c r="P36" s="32"/>
      <c r="Q36" s="5"/>
      <c r="R36" s="6"/>
      <c r="S36" s="6"/>
      <c r="T36" s="6"/>
      <c r="U36" s="6"/>
      <c r="V36" s="5"/>
      <c r="W36" s="5"/>
      <c r="X36" s="5"/>
      <c r="Y36" s="32"/>
      <c r="Z36" s="5"/>
      <c r="AA36" s="6"/>
      <c r="AB36" s="6"/>
      <c r="AC36" s="18"/>
      <c r="AD36" s="6"/>
      <c r="AE36" s="5"/>
      <c r="AF36" s="5"/>
      <c r="AG36" s="5"/>
      <c r="AH36" s="32"/>
      <c r="AI36" s="5"/>
      <c r="AJ36" s="6"/>
      <c r="AK36" s="6"/>
      <c r="AL36" s="6"/>
      <c r="AM36" s="6"/>
      <c r="AN36" s="5"/>
      <c r="AO36" s="5"/>
      <c r="AP36" s="5"/>
      <c r="AQ36" s="32"/>
      <c r="AR36" s="5"/>
      <c r="AS36" s="6"/>
      <c r="AT36" s="6"/>
      <c r="AU36" s="6"/>
      <c r="AV36" s="6"/>
      <c r="AW36" s="5"/>
      <c r="AX36" s="5"/>
      <c r="AY36" s="5"/>
      <c r="AZ36" s="32"/>
      <c r="BA36" s="5"/>
      <c r="BB36" s="6"/>
      <c r="BC36" s="5"/>
      <c r="BD36" s="6"/>
      <c r="BF36" s="32"/>
      <c r="BG36" s="5"/>
    </row>
    <row r="37" spans="1:59" ht="12.75">
      <c r="A37" s="3" t="s">
        <v>100</v>
      </c>
      <c r="B37" s="5">
        <v>1061.1</v>
      </c>
      <c r="C37" s="5">
        <v>1720.49</v>
      </c>
      <c r="D37" s="5">
        <v>1865.72</v>
      </c>
      <c r="E37" s="5">
        <v>1772.97</v>
      </c>
      <c r="F37" s="54">
        <v>1759.98</v>
      </c>
      <c r="G37" s="32">
        <v>1252.28</v>
      </c>
      <c r="H37">
        <v>750.55</v>
      </c>
      <c r="I37" s="7"/>
      <c r="J37" s="6"/>
      <c r="K37" s="6"/>
      <c r="L37" s="6"/>
      <c r="M37" s="5"/>
      <c r="N37" s="5"/>
      <c r="O37" s="5"/>
      <c r="P37" s="32"/>
      <c r="Q37" s="5"/>
      <c r="R37" s="6"/>
      <c r="S37" s="6"/>
      <c r="T37" s="6"/>
      <c r="U37" s="6"/>
      <c r="V37" s="5"/>
      <c r="W37" s="5"/>
      <c r="X37" s="5"/>
      <c r="Y37" s="32"/>
      <c r="Z37" s="5"/>
      <c r="AA37" s="6"/>
      <c r="AB37" s="6"/>
      <c r="AC37" s="18"/>
      <c r="AD37" s="6"/>
      <c r="AE37" s="5"/>
      <c r="AF37" s="5"/>
      <c r="AG37" s="5"/>
      <c r="AH37" s="32"/>
      <c r="AI37" s="5"/>
      <c r="AJ37" s="6"/>
      <c r="AK37" s="6"/>
      <c r="AL37" s="6"/>
      <c r="AM37" s="6"/>
      <c r="AN37" s="5"/>
      <c r="AO37" s="5"/>
      <c r="AP37" s="5"/>
      <c r="AQ37" s="32"/>
      <c r="AR37" s="5"/>
      <c r="AS37" s="6"/>
      <c r="AT37" s="6"/>
      <c r="AU37" s="6"/>
      <c r="AV37" s="6"/>
      <c r="AW37" s="5"/>
      <c r="AX37" s="5"/>
      <c r="AY37" s="5"/>
      <c r="AZ37" s="32"/>
      <c r="BA37" s="5"/>
      <c r="BB37" s="6"/>
      <c r="BC37" s="5"/>
      <c r="BD37" s="6"/>
      <c r="BF37" s="32"/>
      <c r="BG37" s="5"/>
    </row>
    <row r="38" spans="1:59" ht="12.75">
      <c r="A38" s="3" t="s">
        <v>101</v>
      </c>
      <c r="B38" s="4">
        <v>-77.24</v>
      </c>
      <c r="C38" s="4">
        <v>12.06</v>
      </c>
      <c r="D38" s="5">
        <v>4.8</v>
      </c>
      <c r="E38" s="5">
        <v>78.29</v>
      </c>
      <c r="F38" s="54">
        <v>41.96</v>
      </c>
      <c r="G38" s="32">
        <v>24.78</v>
      </c>
      <c r="H38" s="32">
        <v>5.6</v>
      </c>
      <c r="I38" s="7"/>
      <c r="J38" s="6"/>
      <c r="K38" s="6"/>
      <c r="L38" s="6"/>
      <c r="M38" s="5"/>
      <c r="N38" s="5"/>
      <c r="O38" s="5"/>
      <c r="P38" s="32"/>
      <c r="Q38" s="5"/>
      <c r="R38" s="6"/>
      <c r="S38" s="6"/>
      <c r="T38" s="6"/>
      <c r="U38" s="6"/>
      <c r="V38" s="5"/>
      <c r="W38" s="5"/>
      <c r="X38" s="5"/>
      <c r="Y38" s="32"/>
      <c r="Z38" s="5"/>
      <c r="AA38" s="6"/>
      <c r="AB38" s="6"/>
      <c r="AC38" s="18"/>
      <c r="AD38" s="6"/>
      <c r="AE38" s="5"/>
      <c r="AF38" s="5"/>
      <c r="AG38" s="5"/>
      <c r="AH38" s="32"/>
      <c r="AI38" s="5"/>
      <c r="AJ38" s="6"/>
      <c r="AK38" s="6"/>
      <c r="AL38" s="6"/>
      <c r="AM38" s="6"/>
      <c r="AN38" s="5"/>
      <c r="AO38" s="5"/>
      <c r="AP38" s="5"/>
      <c r="AQ38" s="32"/>
      <c r="AR38" s="5"/>
      <c r="AS38" s="6"/>
      <c r="AT38" s="6"/>
      <c r="AU38" s="6"/>
      <c r="AV38" s="6"/>
      <c r="AW38" s="5"/>
      <c r="AX38" s="5"/>
      <c r="AY38" s="5"/>
      <c r="AZ38" s="32"/>
      <c r="BA38" s="5"/>
      <c r="BB38" s="6"/>
      <c r="BC38" s="5"/>
      <c r="BD38" s="6"/>
      <c r="BF38" s="32"/>
      <c r="BG38" s="5"/>
    </row>
    <row r="39" spans="1:59" ht="12.75">
      <c r="A39" s="3"/>
      <c r="B39" s="4"/>
      <c r="C39" s="4"/>
      <c r="D39" s="4"/>
      <c r="E39" s="4"/>
      <c r="F39" s="48"/>
      <c r="I39" s="6"/>
      <c r="J39" s="6"/>
      <c r="K39" s="6"/>
      <c r="L39" s="6"/>
      <c r="M39" s="5"/>
      <c r="N39" s="5"/>
      <c r="O39" s="5"/>
      <c r="P39" s="32"/>
      <c r="Q39" s="5"/>
      <c r="R39" s="6"/>
      <c r="S39" s="6"/>
      <c r="T39" s="6"/>
      <c r="U39" s="6"/>
      <c r="V39" s="5"/>
      <c r="W39" s="5"/>
      <c r="X39" s="5"/>
      <c r="Y39" s="32"/>
      <c r="Z39" s="5"/>
      <c r="AA39" s="6"/>
      <c r="AB39" s="6"/>
      <c r="AC39" s="18"/>
      <c r="AD39" s="6"/>
      <c r="AE39" s="5"/>
      <c r="AF39" s="5"/>
      <c r="AG39" s="5"/>
      <c r="AH39" s="32"/>
      <c r="AI39" s="5"/>
      <c r="AJ39" s="6"/>
      <c r="AK39" s="6"/>
      <c r="AL39" s="6"/>
      <c r="AM39" s="6"/>
      <c r="AN39" s="5"/>
      <c r="AO39" s="5"/>
      <c r="AP39" s="5"/>
      <c r="AQ39" s="32"/>
      <c r="AR39" s="5"/>
      <c r="AS39" s="6"/>
      <c r="AT39" s="6"/>
      <c r="AU39" s="6"/>
      <c r="AV39" s="6"/>
      <c r="AW39" s="5"/>
      <c r="AX39" s="5"/>
      <c r="AY39" s="5"/>
      <c r="AZ39" s="32"/>
      <c r="BA39" s="5"/>
      <c r="BB39" s="6"/>
      <c r="BC39" s="5"/>
      <c r="BD39" s="6"/>
      <c r="BF39" s="32"/>
      <c r="BG39" s="5"/>
    </row>
    <row r="40" spans="1:59" ht="12.75">
      <c r="A40" s="3" t="s">
        <v>123</v>
      </c>
      <c r="B40" s="8">
        <v>71</v>
      </c>
      <c r="C40" s="8">
        <v>76</v>
      </c>
      <c r="D40" s="8">
        <v>78</v>
      </c>
      <c r="E40" s="31">
        <v>106.9254</v>
      </c>
      <c r="F40" s="66">
        <v>123.28960000000001</v>
      </c>
      <c r="G40" s="31">
        <v>1995</v>
      </c>
      <c r="H40">
        <v>4708</v>
      </c>
      <c r="I40" s="7"/>
      <c r="J40" s="6"/>
      <c r="K40" s="7"/>
      <c r="L40" s="6"/>
      <c r="M40" s="5"/>
      <c r="N40" s="5"/>
      <c r="O40" s="5"/>
      <c r="P40" s="32"/>
      <c r="Q40" s="5"/>
      <c r="R40" s="6"/>
      <c r="S40" s="6"/>
      <c r="T40" s="6"/>
      <c r="U40" s="6"/>
      <c r="V40" s="5"/>
      <c r="W40" s="5"/>
      <c r="X40" s="5"/>
      <c r="Y40" s="32"/>
      <c r="Z40" s="5"/>
      <c r="AA40" s="6"/>
      <c r="AB40" s="6"/>
      <c r="AC40" s="18"/>
      <c r="AD40" s="6"/>
      <c r="AE40" s="5"/>
      <c r="AF40" s="5"/>
      <c r="AG40" s="5"/>
      <c r="AH40" s="32"/>
      <c r="AI40" s="5"/>
      <c r="AJ40" s="6"/>
      <c r="AK40" s="6"/>
      <c r="AL40" s="6"/>
      <c r="AM40" s="6"/>
      <c r="AN40" s="5"/>
      <c r="AO40" s="5"/>
      <c r="AP40" s="5"/>
      <c r="AQ40" s="32"/>
      <c r="AR40" s="5"/>
      <c r="AS40" s="6"/>
      <c r="AT40" s="6"/>
      <c r="AU40" s="6"/>
      <c r="AV40" s="6"/>
      <c r="AW40" s="5"/>
      <c r="AX40" s="5"/>
      <c r="AY40" s="5"/>
      <c r="AZ40" s="32"/>
      <c r="BA40" s="5"/>
      <c r="BB40" s="6"/>
      <c r="BC40" s="5"/>
      <c r="BD40" s="6"/>
      <c r="BF40" s="32"/>
      <c r="BG40" s="5"/>
    </row>
    <row r="41" spans="1:59" ht="12.75">
      <c r="A41" s="3" t="s">
        <v>4</v>
      </c>
      <c r="B41" s="4">
        <v>1663</v>
      </c>
      <c r="C41" s="4">
        <v>459</v>
      </c>
      <c r="D41" s="4">
        <v>474</v>
      </c>
      <c r="E41" s="31">
        <v>413.864</v>
      </c>
      <c r="F41" s="66">
        <v>508.6162</v>
      </c>
      <c r="G41" s="31">
        <v>7136</v>
      </c>
      <c r="H41">
        <v>51970</v>
      </c>
      <c r="I41" s="7"/>
      <c r="J41" s="6"/>
      <c r="K41" s="7"/>
      <c r="L41" s="6"/>
      <c r="M41" s="5"/>
      <c r="N41" s="5"/>
      <c r="O41" s="5"/>
      <c r="P41" s="32"/>
      <c r="Q41" s="5"/>
      <c r="R41" s="6"/>
      <c r="S41" s="6"/>
      <c r="T41" s="6"/>
      <c r="U41" s="6"/>
      <c r="V41" s="5"/>
      <c r="W41" s="5"/>
      <c r="X41" s="5"/>
      <c r="Y41" s="32"/>
      <c r="Z41" s="5"/>
      <c r="AA41" s="6"/>
      <c r="AB41" s="6"/>
      <c r="AC41" s="18"/>
      <c r="AD41" s="6"/>
      <c r="AE41" s="5"/>
      <c r="AF41" s="5"/>
      <c r="AG41" s="5"/>
      <c r="AH41" s="32"/>
      <c r="AI41" s="5"/>
      <c r="AJ41" s="6"/>
      <c r="AK41" s="6"/>
      <c r="AL41" s="6"/>
      <c r="AM41" s="6"/>
      <c r="AN41" s="5"/>
      <c r="AO41" s="5"/>
      <c r="AP41" s="5"/>
      <c r="AQ41" s="32"/>
      <c r="AR41" s="5"/>
      <c r="AS41" s="6"/>
      <c r="AT41" s="6"/>
      <c r="AU41" s="6"/>
      <c r="AV41" s="6"/>
      <c r="AW41" s="5"/>
      <c r="AX41" s="5"/>
      <c r="AY41" s="5"/>
      <c r="AZ41" s="32"/>
      <c r="BA41" s="5"/>
      <c r="BB41" s="6"/>
      <c r="BC41" s="5"/>
      <c r="BD41" s="6"/>
      <c r="BF41" s="32"/>
      <c r="BG41" s="5"/>
    </row>
    <row r="42" spans="1:59" ht="12.75">
      <c r="A42" s="3" t="s">
        <v>5</v>
      </c>
      <c r="B42" s="4">
        <v>1257</v>
      </c>
      <c r="C42" s="4">
        <v>142</v>
      </c>
      <c r="D42" s="4">
        <v>144</v>
      </c>
      <c r="E42" s="31">
        <v>161.6653</v>
      </c>
      <c r="F42" s="66">
        <v>194.7012</v>
      </c>
      <c r="G42" s="31">
        <v>4345</v>
      </c>
      <c r="H42">
        <v>18542</v>
      </c>
      <c r="I42" s="7"/>
      <c r="J42" s="6"/>
      <c r="K42" s="7"/>
      <c r="L42" s="6"/>
      <c r="M42" s="5"/>
      <c r="N42" s="5"/>
      <c r="O42" s="5"/>
      <c r="P42" s="32"/>
      <c r="Q42" s="5"/>
      <c r="R42" s="6"/>
      <c r="S42" s="6"/>
      <c r="T42" s="6"/>
      <c r="U42" s="6"/>
      <c r="V42" s="5"/>
      <c r="W42" s="5"/>
      <c r="X42" s="5"/>
      <c r="Y42" s="32"/>
      <c r="Z42" s="5"/>
      <c r="AA42" s="6"/>
      <c r="AB42" s="6"/>
      <c r="AC42" s="18"/>
      <c r="AD42" s="6"/>
      <c r="AE42" s="5"/>
      <c r="AF42" s="5"/>
      <c r="AG42" s="5"/>
      <c r="AH42" s="32"/>
      <c r="AI42" s="5"/>
      <c r="AJ42" s="6"/>
      <c r="AK42" s="6"/>
      <c r="AL42" s="6"/>
      <c r="AM42" s="6"/>
      <c r="AN42" s="5"/>
      <c r="AO42" s="5"/>
      <c r="AP42" s="5"/>
      <c r="AQ42" s="32"/>
      <c r="AR42" s="5"/>
      <c r="AS42" s="6"/>
      <c r="AT42" s="6"/>
      <c r="AU42" s="6"/>
      <c r="AV42" s="6"/>
      <c r="AW42" s="5"/>
      <c r="AX42" s="5"/>
      <c r="AY42" s="5"/>
      <c r="AZ42" s="32"/>
      <c r="BA42" s="5"/>
      <c r="BB42" s="6"/>
      <c r="BC42" s="5"/>
      <c r="BD42" s="6"/>
      <c r="BF42" s="32"/>
      <c r="BG42" s="5"/>
    </row>
    <row r="43" spans="1:59" ht="12.75">
      <c r="A43" s="3" t="s">
        <v>6</v>
      </c>
      <c r="B43" s="4">
        <v>90</v>
      </c>
      <c r="C43" s="4">
        <v>119</v>
      </c>
      <c r="D43" s="4">
        <v>203</v>
      </c>
      <c r="E43" s="31">
        <v>162.087</v>
      </c>
      <c r="F43" s="66">
        <v>137.3145</v>
      </c>
      <c r="G43" s="31">
        <v>5514</v>
      </c>
      <c r="H43">
        <v>38389</v>
      </c>
      <c r="I43" s="7"/>
      <c r="J43" s="6"/>
      <c r="K43" s="7"/>
      <c r="L43" s="6"/>
      <c r="M43" s="5"/>
      <c r="N43" s="5"/>
      <c r="O43" s="5"/>
      <c r="P43" s="32"/>
      <c r="Q43" s="5"/>
      <c r="R43" s="6"/>
      <c r="S43" s="6"/>
      <c r="T43" s="6"/>
      <c r="U43" s="6"/>
      <c r="V43" s="5"/>
      <c r="W43" s="5"/>
      <c r="X43" s="5"/>
      <c r="Y43" s="32"/>
      <c r="Z43" s="5"/>
      <c r="AA43" s="6"/>
      <c r="AB43" s="6"/>
      <c r="AC43" s="18"/>
      <c r="AD43" s="6"/>
      <c r="AE43" s="5"/>
      <c r="AF43" s="5"/>
      <c r="AG43" s="5"/>
      <c r="AH43" s="32"/>
      <c r="AI43" s="5"/>
      <c r="AJ43" s="6"/>
      <c r="AK43" s="6"/>
      <c r="AL43" s="6"/>
      <c r="AM43" s="6"/>
      <c r="AN43" s="5"/>
      <c r="AO43" s="5"/>
      <c r="AP43" s="5"/>
      <c r="AQ43" s="32"/>
      <c r="AR43" s="5"/>
      <c r="AS43" s="6"/>
      <c r="AT43" s="6"/>
      <c r="AU43" s="6"/>
      <c r="AV43" s="6"/>
      <c r="AW43" s="5"/>
      <c r="AX43" s="5"/>
      <c r="AY43" s="5"/>
      <c r="AZ43" s="32"/>
      <c r="BA43" s="5"/>
      <c r="BB43" s="6"/>
      <c r="BC43" s="5"/>
      <c r="BD43" s="6"/>
      <c r="BF43" s="32"/>
      <c r="BG43" s="5"/>
    </row>
    <row r="44" spans="1:59" ht="12.75">
      <c r="A44" s="3"/>
      <c r="B44" s="4"/>
      <c r="C44" s="4"/>
      <c r="D44" s="4"/>
      <c r="E44" s="31"/>
      <c r="F44" s="66"/>
      <c r="G44" s="31"/>
      <c r="I44" s="7"/>
      <c r="J44" s="6"/>
      <c r="K44" s="7"/>
      <c r="L44" s="6"/>
      <c r="M44" s="5"/>
      <c r="N44" s="5"/>
      <c r="O44" s="5"/>
      <c r="P44" s="32"/>
      <c r="Q44" s="5"/>
      <c r="R44" s="6"/>
      <c r="S44" s="6"/>
      <c r="T44" s="6"/>
      <c r="U44" s="6"/>
      <c r="V44" s="5"/>
      <c r="W44" s="5"/>
      <c r="X44" s="5"/>
      <c r="Y44" s="32"/>
      <c r="Z44" s="5"/>
      <c r="AA44" s="6"/>
      <c r="AB44" s="6"/>
      <c r="AC44" s="18"/>
      <c r="AD44" s="6"/>
      <c r="AE44" s="5"/>
      <c r="AF44" s="5"/>
      <c r="AG44" s="5"/>
      <c r="AH44" s="32"/>
      <c r="AI44" s="5"/>
      <c r="AJ44" s="6"/>
      <c r="AK44" s="6"/>
      <c r="AL44" s="6"/>
      <c r="AM44" s="6"/>
      <c r="AN44" s="5"/>
      <c r="AO44" s="5"/>
      <c r="AP44" s="5"/>
      <c r="AQ44" s="32"/>
      <c r="AR44" s="5"/>
      <c r="AS44" s="6"/>
      <c r="AT44" s="6"/>
      <c r="AU44" s="6"/>
      <c r="AV44" s="6"/>
      <c r="AW44" s="5"/>
      <c r="AX44" s="5"/>
      <c r="AY44" s="5"/>
      <c r="AZ44" s="32"/>
      <c r="BA44" s="5"/>
      <c r="BB44" s="6"/>
      <c r="BC44" s="5"/>
      <c r="BD44" s="6"/>
      <c r="BF44" s="32"/>
      <c r="BG44" s="5"/>
    </row>
    <row r="45" spans="1:59" ht="12.75">
      <c r="A45" s="3" t="s">
        <v>7</v>
      </c>
      <c r="B45" s="4">
        <v>150</v>
      </c>
      <c r="C45" s="4">
        <v>111</v>
      </c>
      <c r="D45" s="4">
        <v>47</v>
      </c>
      <c r="E45" s="31">
        <v>64.727</v>
      </c>
      <c r="F45" s="66">
        <v>47.7986</v>
      </c>
      <c r="G45" s="31">
        <v>1011</v>
      </c>
      <c r="H45">
        <v>4972</v>
      </c>
      <c r="I45" s="7"/>
      <c r="J45" s="6"/>
      <c r="K45" s="7"/>
      <c r="L45" s="6"/>
      <c r="M45" s="5"/>
      <c r="N45" s="5"/>
      <c r="O45" s="5"/>
      <c r="P45" s="32"/>
      <c r="Q45" s="5"/>
      <c r="R45" s="6"/>
      <c r="S45" s="6"/>
      <c r="T45" s="6"/>
      <c r="U45" s="6"/>
      <c r="V45" s="5"/>
      <c r="W45" s="5"/>
      <c r="X45" s="5"/>
      <c r="Y45" s="32"/>
      <c r="Z45" s="5"/>
      <c r="AA45" s="6"/>
      <c r="AB45" s="6"/>
      <c r="AC45" s="18"/>
      <c r="AD45" s="6"/>
      <c r="AE45" s="5"/>
      <c r="AF45" s="5"/>
      <c r="AG45" s="5"/>
      <c r="AH45" s="32"/>
      <c r="AI45" s="5"/>
      <c r="AJ45" s="6"/>
      <c r="AK45" s="6"/>
      <c r="AL45" s="6"/>
      <c r="AM45" s="6"/>
      <c r="AN45" s="5"/>
      <c r="AO45" s="5"/>
      <c r="AP45" s="5"/>
      <c r="AQ45" s="32"/>
      <c r="AR45" s="5"/>
      <c r="AS45" s="6"/>
      <c r="AT45" s="6"/>
      <c r="AU45" s="6"/>
      <c r="AV45" s="6"/>
      <c r="AW45" s="5"/>
      <c r="AX45" s="5"/>
      <c r="AY45" s="5"/>
      <c r="AZ45" s="32"/>
      <c r="BA45" s="5"/>
      <c r="BB45" s="6"/>
      <c r="BC45" s="5"/>
      <c r="BD45" s="6"/>
      <c r="BF45" s="32"/>
      <c r="BG45" s="5"/>
    </row>
    <row r="46" spans="1:59" ht="12.75">
      <c r="A46" s="3" t="s">
        <v>8</v>
      </c>
      <c r="B46" s="4">
        <v>40</v>
      </c>
      <c r="C46" s="4">
        <v>8</v>
      </c>
      <c r="D46" s="4">
        <v>15</v>
      </c>
      <c r="E46" s="31">
        <v>6.7436</v>
      </c>
      <c r="F46" s="66">
        <v>5.3212</v>
      </c>
      <c r="G46" s="31">
        <v>496</v>
      </c>
      <c r="H46">
        <v>960</v>
      </c>
      <c r="I46" s="7"/>
      <c r="J46" s="6"/>
      <c r="K46" s="7"/>
      <c r="L46" s="6"/>
      <c r="M46" s="5"/>
      <c r="N46" s="5"/>
      <c r="O46" s="5"/>
      <c r="P46" s="32"/>
      <c r="Q46" s="5"/>
      <c r="R46" s="6"/>
      <c r="S46" s="6"/>
      <c r="T46" s="6"/>
      <c r="U46" s="6"/>
      <c r="V46" s="5"/>
      <c r="W46" s="5"/>
      <c r="X46" s="5"/>
      <c r="Y46" s="32"/>
      <c r="Z46" s="5"/>
      <c r="AA46" s="6"/>
      <c r="AB46" s="6"/>
      <c r="AC46" s="18"/>
      <c r="AD46" s="6"/>
      <c r="AE46" s="5"/>
      <c r="AF46" s="5"/>
      <c r="AG46" s="5"/>
      <c r="AH46" s="32"/>
      <c r="AI46" s="5"/>
      <c r="AJ46" s="6"/>
      <c r="AK46" s="6"/>
      <c r="AL46" s="6"/>
      <c r="AM46" s="6"/>
      <c r="AN46" s="5"/>
      <c r="AO46" s="5"/>
      <c r="AP46" s="5"/>
      <c r="AQ46" s="32"/>
      <c r="AR46" s="5"/>
      <c r="AS46" s="6"/>
      <c r="AT46" s="6"/>
      <c r="AU46" s="6"/>
      <c r="AV46" s="6"/>
      <c r="AW46" s="5"/>
      <c r="AX46" s="5"/>
      <c r="AY46" s="5"/>
      <c r="AZ46" s="32"/>
      <c r="BA46" s="5"/>
      <c r="BB46" s="6"/>
      <c r="BC46" s="5"/>
      <c r="BD46" s="6"/>
      <c r="BF46" s="32"/>
      <c r="BG46" s="5"/>
    </row>
    <row r="47" spans="1:59" ht="12.75">
      <c r="A47" s="3" t="s">
        <v>9</v>
      </c>
      <c r="B47" s="4">
        <v>138</v>
      </c>
      <c r="C47" s="4">
        <v>101</v>
      </c>
      <c r="D47" s="4">
        <v>32</v>
      </c>
      <c r="E47" s="31">
        <v>26.6688</v>
      </c>
      <c r="F47" s="66">
        <v>20.0201</v>
      </c>
      <c r="G47" s="31">
        <v>427</v>
      </c>
      <c r="H47">
        <v>3366</v>
      </c>
      <c r="I47" s="7"/>
      <c r="J47" s="6"/>
      <c r="K47" s="7"/>
      <c r="L47" s="6"/>
      <c r="M47" s="5"/>
      <c r="N47" s="5"/>
      <c r="O47" s="5"/>
      <c r="P47" s="32"/>
      <c r="Q47" s="5"/>
      <c r="R47" s="6"/>
      <c r="S47" s="6"/>
      <c r="T47" s="6"/>
      <c r="U47" s="6"/>
      <c r="V47" s="5"/>
      <c r="W47" s="5"/>
      <c r="X47" s="5"/>
      <c r="Y47" s="32"/>
      <c r="Z47" s="5"/>
      <c r="AA47" s="6"/>
      <c r="AB47" s="6"/>
      <c r="AC47" s="18"/>
      <c r="AD47" s="6"/>
      <c r="AE47" s="5"/>
      <c r="AF47" s="5"/>
      <c r="AG47" s="5"/>
      <c r="AH47" s="32"/>
      <c r="AI47" s="5"/>
      <c r="AJ47" s="6"/>
      <c r="AK47" s="6"/>
      <c r="AL47" s="6"/>
      <c r="AM47" s="6"/>
      <c r="AN47" s="5"/>
      <c r="AO47" s="5"/>
      <c r="AP47" s="5"/>
      <c r="AQ47" s="32"/>
      <c r="AR47" s="5"/>
      <c r="AS47" s="6"/>
      <c r="AT47" s="6"/>
      <c r="AU47" s="6"/>
      <c r="AV47" s="6"/>
      <c r="AW47" s="5"/>
      <c r="AX47" s="5"/>
      <c r="AY47" s="5"/>
      <c r="AZ47" s="32"/>
      <c r="BA47" s="5"/>
      <c r="BB47" s="6"/>
      <c r="BC47" s="5"/>
      <c r="BD47" s="6"/>
      <c r="BF47" s="32"/>
      <c r="BG47" s="5"/>
    </row>
    <row r="48" spans="1:59" ht="12.75">
      <c r="A48" s="3" t="s">
        <v>10</v>
      </c>
      <c r="B48" s="4">
        <v>47</v>
      </c>
      <c r="C48" s="4">
        <v>14</v>
      </c>
      <c r="D48" s="4">
        <v>19</v>
      </c>
      <c r="E48" s="31">
        <v>26.6857</v>
      </c>
      <c r="F48" s="66">
        <v>13.1485</v>
      </c>
      <c r="G48" s="31">
        <v>410</v>
      </c>
      <c r="H48">
        <v>1142</v>
      </c>
      <c r="I48" s="7"/>
      <c r="J48" s="6"/>
      <c r="K48" s="7"/>
      <c r="L48" s="6"/>
      <c r="M48" s="5"/>
      <c r="N48" s="5"/>
      <c r="O48" s="5"/>
      <c r="P48" s="32"/>
      <c r="Q48" s="5"/>
      <c r="R48" s="6"/>
      <c r="S48" s="6"/>
      <c r="T48" s="6"/>
      <c r="U48" s="6"/>
      <c r="V48" s="5"/>
      <c r="W48" s="5"/>
      <c r="X48" s="5"/>
      <c r="Y48" s="32"/>
      <c r="Z48" s="5"/>
      <c r="AA48" s="6"/>
      <c r="AB48" s="6"/>
      <c r="AC48" s="18"/>
      <c r="AD48" s="6"/>
      <c r="AE48" s="5"/>
      <c r="AF48" s="5"/>
      <c r="AG48" s="5"/>
      <c r="AH48" s="32"/>
      <c r="AI48" s="5"/>
      <c r="AJ48" s="6"/>
      <c r="AK48" s="6"/>
      <c r="AL48" s="6"/>
      <c r="AM48" s="6"/>
      <c r="AN48" s="5"/>
      <c r="AO48" s="5"/>
      <c r="AP48" s="5"/>
      <c r="AQ48" s="32"/>
      <c r="AR48" s="5"/>
      <c r="AS48" s="6"/>
      <c r="AT48" s="6"/>
      <c r="AU48" s="6"/>
      <c r="AV48" s="6"/>
      <c r="AW48" s="5"/>
      <c r="AX48" s="5"/>
      <c r="AY48" s="5"/>
      <c r="AZ48" s="32"/>
      <c r="BA48" s="5"/>
      <c r="BB48" s="6"/>
      <c r="BC48" s="5"/>
      <c r="BD48" s="6"/>
      <c r="BF48" s="32"/>
      <c r="BG48" s="5"/>
    </row>
    <row r="49" spans="1:59" ht="12.75">
      <c r="A49" s="3"/>
      <c r="B49" s="4"/>
      <c r="C49" s="4"/>
      <c r="D49" s="4"/>
      <c r="E49" s="4"/>
      <c r="F49" s="48"/>
      <c r="H49" s="3"/>
      <c r="I49" s="6"/>
      <c r="J49" s="6"/>
      <c r="K49" s="6"/>
      <c r="L49" s="6"/>
      <c r="M49" s="5"/>
      <c r="N49" s="5"/>
      <c r="O49" s="5"/>
      <c r="P49" s="32"/>
      <c r="Q49" s="5"/>
      <c r="R49" s="6"/>
      <c r="S49" s="6"/>
      <c r="T49" s="6"/>
      <c r="U49" s="6"/>
      <c r="V49" s="5"/>
      <c r="W49" s="5"/>
      <c r="X49" s="5"/>
      <c r="Y49" s="32"/>
      <c r="Z49" s="5"/>
      <c r="AA49" s="6"/>
      <c r="AB49" s="6"/>
      <c r="AC49" s="18"/>
      <c r="AD49" s="6"/>
      <c r="AE49" s="5"/>
      <c r="AF49" s="5"/>
      <c r="AG49" s="5"/>
      <c r="AH49" s="32"/>
      <c r="AI49" s="5"/>
      <c r="AJ49" s="6"/>
      <c r="AK49" s="6"/>
      <c r="AL49" s="6"/>
      <c r="AM49" s="6"/>
      <c r="AN49" s="5"/>
      <c r="AO49" s="5"/>
      <c r="AP49" s="5"/>
      <c r="AQ49" s="32"/>
      <c r="AR49" s="5"/>
      <c r="AS49" s="6"/>
      <c r="AT49" s="6"/>
      <c r="AU49" s="6"/>
      <c r="AV49" s="6"/>
      <c r="AW49" s="5"/>
      <c r="AX49" s="5"/>
      <c r="AY49" s="5"/>
      <c r="AZ49" s="32"/>
      <c r="BA49" s="5"/>
      <c r="BB49" s="6"/>
      <c r="BC49" s="5"/>
      <c r="BD49" s="6"/>
      <c r="BF49" s="32"/>
      <c r="BG49" s="5"/>
    </row>
    <row r="50" spans="1:59" ht="12.75">
      <c r="A50" s="6" t="s">
        <v>97</v>
      </c>
      <c r="B50" s="5">
        <v>7.67</v>
      </c>
      <c r="C50" s="5">
        <v>8.52</v>
      </c>
      <c r="D50" s="5">
        <v>5.06</v>
      </c>
      <c r="E50" s="5">
        <v>4.73</v>
      </c>
      <c r="F50" s="54">
        <v>4.2</v>
      </c>
      <c r="G50" s="32">
        <v>4.51</v>
      </c>
      <c r="H50">
        <v>6.05</v>
      </c>
      <c r="I50" s="6"/>
      <c r="J50" s="6"/>
      <c r="K50" s="6"/>
      <c r="L50" s="6"/>
      <c r="M50" s="5"/>
      <c r="N50" s="5"/>
      <c r="O50" s="5"/>
      <c r="P50" s="32"/>
      <c r="Q50" s="5"/>
      <c r="R50" s="6"/>
      <c r="S50" s="6"/>
      <c r="T50" s="6"/>
      <c r="U50" s="6"/>
      <c r="V50" s="5"/>
      <c r="W50" s="5"/>
      <c r="X50" s="5"/>
      <c r="Y50" s="32"/>
      <c r="Z50" s="5"/>
      <c r="AA50" s="6"/>
      <c r="AB50" s="6"/>
      <c r="AC50" s="18"/>
      <c r="AD50" s="6"/>
      <c r="AE50" s="5"/>
      <c r="AF50" s="5"/>
      <c r="AG50" s="5"/>
      <c r="AH50" s="32"/>
      <c r="AI50" s="5"/>
      <c r="AJ50" s="6"/>
      <c r="AK50" s="6"/>
      <c r="AL50" s="6"/>
      <c r="AM50" s="6"/>
      <c r="AN50" s="5"/>
      <c r="AO50" s="5"/>
      <c r="AP50" s="5"/>
      <c r="AQ50" s="32"/>
      <c r="AR50" s="5"/>
      <c r="AS50" s="6"/>
      <c r="AT50" s="6"/>
      <c r="AU50" s="6"/>
      <c r="AV50" s="6"/>
      <c r="AW50" s="5"/>
      <c r="AX50" s="5"/>
      <c r="AY50" s="5"/>
      <c r="AZ50" s="32"/>
      <c r="BA50" s="5"/>
      <c r="BB50" s="6"/>
      <c r="BC50" s="5"/>
      <c r="BD50" s="6"/>
      <c r="BF50" s="32"/>
      <c r="BG50" s="5"/>
    </row>
    <row r="51" spans="1:59" ht="12.75">
      <c r="A51" s="6" t="s">
        <v>98</v>
      </c>
      <c r="B51" s="5">
        <v>-0.28</v>
      </c>
      <c r="C51" s="5">
        <v>-1.33</v>
      </c>
      <c r="D51" s="5">
        <v>3.78</v>
      </c>
      <c r="E51" s="5">
        <v>3.42</v>
      </c>
      <c r="F51" s="54">
        <v>7.54</v>
      </c>
      <c r="G51" s="32">
        <v>8.1</v>
      </c>
      <c r="H51">
        <v>4.43</v>
      </c>
      <c r="I51" s="6"/>
      <c r="J51" s="6"/>
      <c r="K51" s="6"/>
      <c r="L51" s="6"/>
      <c r="M51" s="5"/>
      <c r="N51" s="5"/>
      <c r="O51" s="5"/>
      <c r="P51" s="32"/>
      <c r="Q51" s="5"/>
      <c r="R51" s="6"/>
      <c r="S51" s="6"/>
      <c r="T51" s="6"/>
      <c r="U51" s="6"/>
      <c r="V51" s="5"/>
      <c r="W51" s="5"/>
      <c r="X51" s="5"/>
      <c r="Y51" s="32"/>
      <c r="Z51" s="5"/>
      <c r="AA51" s="6"/>
      <c r="AB51" s="6"/>
      <c r="AC51" s="18"/>
      <c r="AD51" s="6"/>
      <c r="AE51" s="5"/>
      <c r="AF51" s="5"/>
      <c r="AG51" s="5"/>
      <c r="AH51" s="32"/>
      <c r="AI51" s="5"/>
      <c r="AJ51" s="6"/>
      <c r="AK51" s="6"/>
      <c r="AL51" s="6"/>
      <c r="AM51" s="6"/>
      <c r="AN51" s="5"/>
      <c r="AO51" s="5"/>
      <c r="AP51" s="5"/>
      <c r="AQ51" s="32"/>
      <c r="AR51" s="5"/>
      <c r="AS51" s="6"/>
      <c r="AT51" s="6"/>
      <c r="AU51" s="6"/>
      <c r="AV51" s="6"/>
      <c r="AW51" s="5"/>
      <c r="AX51" s="5"/>
      <c r="AY51" s="5"/>
      <c r="AZ51" s="32"/>
      <c r="BA51" s="5"/>
      <c r="BB51" s="6"/>
      <c r="BC51" s="5"/>
      <c r="BD51" s="6"/>
      <c r="BF51" s="32"/>
      <c r="BG51" s="5"/>
    </row>
    <row r="52" spans="1:59" ht="12.75">
      <c r="A52" s="6" t="s">
        <v>44</v>
      </c>
      <c r="B52" s="5">
        <v>4.46</v>
      </c>
      <c r="C52" s="5">
        <v>2.82</v>
      </c>
      <c r="D52" s="5">
        <v>10.22</v>
      </c>
      <c r="E52" s="5">
        <v>10.9</v>
      </c>
      <c r="F52" s="54">
        <v>16.3</v>
      </c>
      <c r="G52" s="32">
        <v>19.45</v>
      </c>
      <c r="H52">
        <v>13.52</v>
      </c>
      <c r="I52" s="6"/>
      <c r="J52" s="6"/>
      <c r="K52" s="6"/>
      <c r="L52" s="6"/>
      <c r="M52" s="5"/>
      <c r="N52" s="5"/>
      <c r="O52" s="5"/>
      <c r="P52" s="32"/>
      <c r="Q52" s="5"/>
      <c r="R52" s="6"/>
      <c r="S52" s="6"/>
      <c r="T52" s="6"/>
      <c r="U52" s="6"/>
      <c r="V52" s="5"/>
      <c r="W52" s="5"/>
      <c r="X52" s="5"/>
      <c r="Y52" s="32"/>
      <c r="Z52" s="5"/>
      <c r="AA52" s="6"/>
      <c r="AB52" s="6"/>
      <c r="AC52" s="18"/>
      <c r="AD52" s="6"/>
      <c r="AE52" s="5"/>
      <c r="AF52" s="5"/>
      <c r="AG52" s="5"/>
      <c r="AH52" s="32"/>
      <c r="AI52" s="5"/>
      <c r="AJ52" s="6"/>
      <c r="AK52" s="6"/>
      <c r="AL52" s="6"/>
      <c r="AM52" s="6"/>
      <c r="AN52" s="5"/>
      <c r="AO52" s="5"/>
      <c r="AP52" s="5"/>
      <c r="AQ52" s="32"/>
      <c r="AR52" s="5"/>
      <c r="AS52" s="6"/>
      <c r="AT52" s="6"/>
      <c r="AU52" s="6"/>
      <c r="AV52" s="6"/>
      <c r="AW52" s="5"/>
      <c r="AX52" s="5"/>
      <c r="AY52" s="5"/>
      <c r="AZ52" s="32"/>
      <c r="BA52" s="5"/>
      <c r="BB52" s="6"/>
      <c r="BC52" s="5"/>
      <c r="BD52" s="6"/>
      <c r="BF52" s="32"/>
      <c r="BG52" s="5"/>
    </row>
    <row r="53" spans="1:59" ht="12.75">
      <c r="A53" s="6"/>
      <c r="B53" s="5"/>
      <c r="C53" s="5"/>
      <c r="D53" s="5"/>
      <c r="E53" s="5"/>
      <c r="F53" s="54"/>
      <c r="I53" s="6"/>
      <c r="J53" s="6"/>
      <c r="K53" s="6"/>
      <c r="L53" s="6"/>
      <c r="M53" s="5"/>
      <c r="N53" s="5"/>
      <c r="O53" s="5"/>
      <c r="P53" s="32"/>
      <c r="Q53" s="5"/>
      <c r="R53" s="6"/>
      <c r="S53" s="6"/>
      <c r="T53" s="6"/>
      <c r="U53" s="6"/>
      <c r="V53" s="5"/>
      <c r="W53" s="5"/>
      <c r="X53" s="5"/>
      <c r="Y53" s="32"/>
      <c r="Z53" s="5"/>
      <c r="AA53" s="6"/>
      <c r="AB53" s="6"/>
      <c r="AC53" s="18"/>
      <c r="AD53" s="6"/>
      <c r="AE53" s="5"/>
      <c r="AF53" s="5"/>
      <c r="AG53" s="5"/>
      <c r="AH53" s="32"/>
      <c r="AI53" s="5"/>
      <c r="AJ53" s="6"/>
      <c r="AK53" s="6"/>
      <c r="AL53" s="6"/>
      <c r="AM53" s="6"/>
      <c r="AN53" s="5"/>
      <c r="AO53" s="5"/>
      <c r="AP53" s="5"/>
      <c r="AQ53" s="32"/>
      <c r="AR53" s="5"/>
      <c r="AS53" s="6"/>
      <c r="AT53" s="6"/>
      <c r="AU53" s="6"/>
      <c r="AV53" s="6"/>
      <c r="AW53" s="5"/>
      <c r="AX53" s="5"/>
      <c r="AY53" s="5"/>
      <c r="AZ53" s="32"/>
      <c r="BA53" s="5"/>
      <c r="BB53" s="6"/>
      <c r="BC53" s="5"/>
      <c r="BD53" s="6"/>
      <c r="BF53" s="32"/>
      <c r="BG53" s="5"/>
    </row>
    <row r="54" spans="1:59" ht="12.75">
      <c r="A54" s="6" t="s">
        <v>11</v>
      </c>
      <c r="B54" s="5">
        <v>-2.57</v>
      </c>
      <c r="C54" s="5">
        <v>0.35</v>
      </c>
      <c r="D54" s="5">
        <v>0.23</v>
      </c>
      <c r="E54" s="5">
        <v>3.96</v>
      </c>
      <c r="F54" s="54">
        <v>2.4</v>
      </c>
      <c r="G54" s="5">
        <v>1.98</v>
      </c>
      <c r="H54">
        <v>1.13</v>
      </c>
      <c r="I54" s="6"/>
      <c r="J54" s="6"/>
      <c r="K54" s="6"/>
      <c r="L54" s="6"/>
      <c r="M54" s="5"/>
      <c r="N54" s="5"/>
      <c r="O54" s="5"/>
      <c r="P54" s="32"/>
      <c r="Q54" s="5"/>
      <c r="R54" s="6"/>
      <c r="S54" s="6"/>
      <c r="T54" s="6"/>
      <c r="U54" s="6"/>
      <c r="V54" s="5"/>
      <c r="W54" s="5"/>
      <c r="X54" s="5"/>
      <c r="Y54" s="32"/>
      <c r="Z54" s="5"/>
      <c r="AA54" s="6"/>
      <c r="AB54" s="6"/>
      <c r="AC54" s="18"/>
      <c r="AD54" s="6"/>
      <c r="AE54" s="5"/>
      <c r="AF54" s="5"/>
      <c r="AG54" s="5"/>
      <c r="AH54" s="32"/>
      <c r="AI54" s="5"/>
      <c r="AJ54" s="6"/>
      <c r="AK54" s="6"/>
      <c r="AL54" s="6"/>
      <c r="AM54" s="6"/>
      <c r="AN54" s="5"/>
      <c r="AO54" s="5"/>
      <c r="AP54" s="5"/>
      <c r="AQ54" s="32"/>
      <c r="AR54" s="5"/>
      <c r="AS54" s="6"/>
      <c r="AT54" s="6"/>
      <c r="AU54" s="6"/>
      <c r="AV54" s="6"/>
      <c r="AW54" s="5"/>
      <c r="AX54" s="5"/>
      <c r="AY54" s="5"/>
      <c r="AZ54" s="32"/>
      <c r="BA54" s="5"/>
      <c r="BB54" s="6"/>
      <c r="BC54" s="5"/>
      <c r="BD54" s="6"/>
      <c r="BF54" s="32"/>
      <c r="BG54" s="5"/>
    </row>
    <row r="55" spans="1:59" ht="12.75">
      <c r="A55" s="6" t="s">
        <v>12</v>
      </c>
      <c r="B55" s="5">
        <v>14.38</v>
      </c>
      <c r="C55" s="5">
        <v>36.98</v>
      </c>
      <c r="D55" s="5">
        <v>27.66</v>
      </c>
      <c r="E55" s="5">
        <v>51.71</v>
      </c>
      <c r="F55" s="54">
        <v>47.57</v>
      </c>
      <c r="G55" s="32">
        <v>14.3</v>
      </c>
      <c r="H55" s="6">
        <v>13.98</v>
      </c>
      <c r="I55" s="6"/>
      <c r="J55" s="6"/>
      <c r="K55" s="6"/>
      <c r="L55" s="6"/>
      <c r="M55" s="5"/>
      <c r="N55" s="5"/>
      <c r="O55" s="5"/>
      <c r="P55" s="32"/>
      <c r="Q55" s="5"/>
      <c r="R55" s="6"/>
      <c r="S55" s="6"/>
      <c r="T55" s="6"/>
      <c r="U55" s="6"/>
      <c r="V55" s="5"/>
      <c r="W55" s="5"/>
      <c r="X55" s="5"/>
      <c r="Y55" s="32"/>
      <c r="Z55" s="5"/>
      <c r="AA55" s="6"/>
      <c r="AB55" s="6"/>
      <c r="AC55" s="18"/>
      <c r="AD55" s="6"/>
      <c r="AE55" s="5"/>
      <c r="AF55" s="5"/>
      <c r="AG55" s="5"/>
      <c r="AH55" s="32"/>
      <c r="AI55" s="5"/>
      <c r="AJ55" s="6"/>
      <c r="AK55" s="6"/>
      <c r="AL55" s="6"/>
      <c r="AM55" s="6"/>
      <c r="AN55" s="5"/>
      <c r="AO55" s="5"/>
      <c r="AP55" s="5"/>
      <c r="AQ55" s="32"/>
      <c r="AR55" s="5"/>
      <c r="AS55" s="6"/>
      <c r="AT55" s="6"/>
      <c r="AU55" s="6"/>
      <c r="AV55" s="6"/>
      <c r="AW55" s="5"/>
      <c r="AX55" s="5"/>
      <c r="AY55" s="5"/>
      <c r="AZ55" s="32"/>
      <c r="BA55" s="5"/>
      <c r="BB55" s="6"/>
      <c r="BC55" s="5"/>
      <c r="BD55" s="6"/>
      <c r="BF55" s="32"/>
      <c r="BG55" s="5"/>
    </row>
    <row r="56" spans="1:59" ht="12.75">
      <c r="A56" s="6" t="s">
        <v>13</v>
      </c>
      <c r="B56" s="5">
        <v>12.73</v>
      </c>
      <c r="C56" s="5">
        <v>15.97</v>
      </c>
      <c r="D56" s="5">
        <v>0.63</v>
      </c>
      <c r="E56" s="5">
        <v>0</v>
      </c>
      <c r="F56" s="54">
        <v>0</v>
      </c>
      <c r="G56" s="32">
        <v>1.8</v>
      </c>
      <c r="H56" s="5">
        <v>1.05</v>
      </c>
      <c r="I56" s="6"/>
      <c r="J56" s="6"/>
      <c r="K56" s="6"/>
      <c r="L56" s="6"/>
      <c r="M56" s="5"/>
      <c r="N56" s="5"/>
      <c r="O56" s="5"/>
      <c r="P56" s="32"/>
      <c r="Q56" s="5"/>
      <c r="R56" s="6"/>
      <c r="S56" s="6"/>
      <c r="T56" s="6"/>
      <c r="U56" s="6"/>
      <c r="V56" s="5"/>
      <c r="W56" s="5"/>
      <c r="X56" s="5"/>
      <c r="Y56" s="32"/>
      <c r="Z56" s="5"/>
      <c r="AA56" s="6"/>
      <c r="AB56" s="6"/>
      <c r="AC56" s="18"/>
      <c r="AD56" s="6"/>
      <c r="AE56" s="5"/>
      <c r="AF56" s="5"/>
      <c r="AG56" s="5"/>
      <c r="AH56" s="32"/>
      <c r="AI56" s="5"/>
      <c r="AJ56" s="6"/>
      <c r="AK56" s="6"/>
      <c r="AL56" s="6"/>
      <c r="AM56" s="6"/>
      <c r="AN56" s="5"/>
      <c r="AO56" s="5"/>
      <c r="AP56" s="5"/>
      <c r="AQ56" s="32"/>
      <c r="AR56" s="5"/>
      <c r="AS56" s="6"/>
      <c r="AT56" s="6"/>
      <c r="AU56" s="6"/>
      <c r="AV56" s="6"/>
      <c r="AW56" s="5"/>
      <c r="AX56" s="5"/>
      <c r="AY56" s="5"/>
      <c r="AZ56" s="32"/>
      <c r="BA56" s="5"/>
      <c r="BB56" s="6"/>
      <c r="BC56" s="5"/>
      <c r="BD56" s="6"/>
      <c r="BF56" s="32"/>
      <c r="BG56" s="5"/>
    </row>
    <row r="57" spans="1:59" ht="12.75">
      <c r="A57" s="6"/>
      <c r="B57" s="5"/>
      <c r="C57" s="5"/>
      <c r="D57" s="5"/>
      <c r="E57" s="5"/>
      <c r="F57" s="5"/>
      <c r="G57" s="32"/>
      <c r="H57" s="5"/>
      <c r="I57" s="6"/>
      <c r="J57" s="6"/>
      <c r="K57" s="6"/>
      <c r="L57" s="6"/>
      <c r="M57" s="5"/>
      <c r="N57" s="5"/>
      <c r="O57" s="5"/>
      <c r="P57" s="32"/>
      <c r="Q57" s="5"/>
      <c r="R57" s="6"/>
      <c r="S57" s="6"/>
      <c r="T57" s="6"/>
      <c r="U57" s="6"/>
      <c r="V57" s="5"/>
      <c r="W57" s="5"/>
      <c r="X57" s="5"/>
      <c r="Y57" s="32"/>
      <c r="Z57" s="5"/>
      <c r="AA57" s="6"/>
      <c r="AB57" s="6"/>
      <c r="AC57" s="18"/>
      <c r="AD57" s="6"/>
      <c r="AE57" s="5"/>
      <c r="AF57" s="5"/>
      <c r="AG57" s="5"/>
      <c r="AH57" s="32"/>
      <c r="AI57" s="5"/>
      <c r="AJ57" s="6"/>
      <c r="AK57" s="6"/>
      <c r="AL57" s="6"/>
      <c r="AM57" s="6"/>
      <c r="AN57" s="5"/>
      <c r="AO57" s="5"/>
      <c r="AP57" s="5"/>
      <c r="AQ57" s="32"/>
      <c r="AR57" s="5"/>
      <c r="AS57" s="6"/>
      <c r="AT57" s="6"/>
      <c r="AU57" s="6"/>
      <c r="AV57" s="6"/>
      <c r="AW57" s="5"/>
      <c r="AX57" s="5"/>
      <c r="AY57" s="5"/>
      <c r="AZ57" s="32"/>
      <c r="BA57" s="5"/>
      <c r="BB57" s="6"/>
      <c r="BC57" s="5"/>
      <c r="BD57" s="6"/>
      <c r="BF57" s="32"/>
      <c r="BG57" s="5"/>
    </row>
    <row r="58" spans="1:59" ht="12.75">
      <c r="A58" s="6"/>
      <c r="B58" s="5"/>
      <c r="C58" s="5"/>
      <c r="D58" s="5"/>
      <c r="E58" s="5"/>
      <c r="F58" s="5"/>
      <c r="G58" s="32"/>
      <c r="H58" s="5"/>
      <c r="I58" s="6"/>
      <c r="J58" s="6"/>
      <c r="K58" s="6"/>
      <c r="L58" s="6"/>
      <c r="M58" s="5"/>
      <c r="N58" s="5"/>
      <c r="O58" s="5"/>
      <c r="P58" s="32"/>
      <c r="Q58" s="5"/>
      <c r="R58" s="6"/>
      <c r="S58" s="6"/>
      <c r="T58" s="6"/>
      <c r="U58" s="6"/>
      <c r="V58" s="5"/>
      <c r="W58" s="5"/>
      <c r="X58" s="5"/>
      <c r="Y58" s="32"/>
      <c r="Z58" s="5"/>
      <c r="AA58" s="6"/>
      <c r="AB58" s="6"/>
      <c r="AC58" s="18"/>
      <c r="AD58" s="6"/>
      <c r="AE58" s="5"/>
      <c r="AF58" s="5"/>
      <c r="AG58" s="5"/>
      <c r="AH58" s="32"/>
      <c r="AI58" s="5"/>
      <c r="AJ58" s="6"/>
      <c r="AK58" s="6"/>
      <c r="AL58" s="6"/>
      <c r="AM58" s="6"/>
      <c r="AN58" s="5"/>
      <c r="AO58" s="5"/>
      <c r="AP58" s="5"/>
      <c r="AQ58" s="32"/>
      <c r="AR58" s="5"/>
      <c r="AS58" s="6"/>
      <c r="AT58" s="6"/>
      <c r="AU58" s="6"/>
      <c r="AV58" s="6"/>
      <c r="AW58" s="5"/>
      <c r="AX58" s="5"/>
      <c r="AY58" s="5"/>
      <c r="AZ58" s="32"/>
      <c r="BA58" s="5"/>
      <c r="BB58" s="6"/>
      <c r="BC58" s="5"/>
      <c r="BD58" s="6"/>
      <c r="BF58" s="32"/>
      <c r="BG58" s="5"/>
    </row>
    <row r="59" spans="1:59" ht="12.75">
      <c r="A59" s="49" t="s">
        <v>23</v>
      </c>
      <c r="B59" s="50"/>
      <c r="C59" s="50"/>
      <c r="D59" s="50"/>
      <c r="E59" s="50"/>
      <c r="F59" s="117" t="s">
        <v>113</v>
      </c>
      <c r="G59" s="117"/>
      <c r="H59" s="117"/>
      <c r="I59" s="6"/>
      <c r="J59" s="6"/>
      <c r="K59" s="6"/>
      <c r="L59" s="6"/>
      <c r="M59" s="5"/>
      <c r="N59" s="5"/>
      <c r="O59" s="5"/>
      <c r="P59" s="32"/>
      <c r="Q59" s="5"/>
      <c r="R59" s="6"/>
      <c r="S59" s="6"/>
      <c r="T59" s="6"/>
      <c r="U59" s="6"/>
      <c r="V59" s="5"/>
      <c r="W59" s="5"/>
      <c r="X59" s="5"/>
      <c r="Y59" s="32"/>
      <c r="Z59" s="5"/>
      <c r="AA59" s="6"/>
      <c r="AB59" s="6"/>
      <c r="AC59" s="18"/>
      <c r="AD59" s="6"/>
      <c r="AE59" s="5"/>
      <c r="AF59" s="5"/>
      <c r="AG59" s="5"/>
      <c r="AH59" s="32"/>
      <c r="AI59" s="5"/>
      <c r="AJ59" s="6"/>
      <c r="AK59" s="6"/>
      <c r="AL59" s="6"/>
      <c r="AM59" s="6"/>
      <c r="AN59" s="5"/>
      <c r="AO59" s="5"/>
      <c r="AP59" s="5"/>
      <c r="AQ59" s="32"/>
      <c r="AR59" s="5"/>
      <c r="AS59" s="6"/>
      <c r="AT59" s="6"/>
      <c r="AU59" s="6"/>
      <c r="AV59" s="6"/>
      <c r="AW59" s="5"/>
      <c r="AX59" s="5"/>
      <c r="AY59" s="5"/>
      <c r="AZ59" s="32"/>
      <c r="BA59" s="5"/>
      <c r="BB59" s="6"/>
      <c r="BC59" s="5"/>
      <c r="BD59" s="6"/>
      <c r="BF59" s="32"/>
      <c r="BG59" s="5"/>
    </row>
    <row r="60" spans="1:59" ht="12.75">
      <c r="A60" s="3"/>
      <c r="B60" s="3"/>
      <c r="C60" s="3"/>
      <c r="D60" s="3"/>
      <c r="E60" s="3"/>
      <c r="F60" s="3"/>
      <c r="G60" s="17"/>
      <c r="H60" s="19" t="s">
        <v>14</v>
      </c>
      <c r="I60" s="6"/>
      <c r="J60" s="6"/>
      <c r="K60" s="6"/>
      <c r="L60" s="6"/>
      <c r="M60" s="5"/>
      <c r="N60" s="5"/>
      <c r="O60" s="5"/>
      <c r="P60" s="32"/>
      <c r="Q60" s="5"/>
      <c r="R60" s="6"/>
      <c r="S60" s="6"/>
      <c r="T60" s="6"/>
      <c r="U60" s="6"/>
      <c r="V60" s="5"/>
      <c r="W60" s="5"/>
      <c r="X60" s="5"/>
      <c r="Y60" s="32"/>
      <c r="Z60" s="5"/>
      <c r="AA60" s="6"/>
      <c r="AB60" s="6"/>
      <c r="AC60" s="18"/>
      <c r="AD60" s="6"/>
      <c r="AE60" s="5"/>
      <c r="AF60" s="5"/>
      <c r="AG60" s="5"/>
      <c r="AH60" s="32"/>
      <c r="AI60" s="5"/>
      <c r="AJ60" s="6"/>
      <c r="AK60" s="6"/>
      <c r="AL60" s="6"/>
      <c r="AM60" s="6"/>
      <c r="AN60" s="5"/>
      <c r="AO60" s="5"/>
      <c r="AP60" s="5"/>
      <c r="AQ60" s="32"/>
      <c r="AR60" s="5"/>
      <c r="AS60" s="6"/>
      <c r="AT60" s="6"/>
      <c r="AU60" s="6"/>
      <c r="AV60" s="6"/>
      <c r="AW60" s="5"/>
      <c r="AX60" s="5"/>
      <c r="AY60" s="5"/>
      <c r="AZ60" s="32"/>
      <c r="BA60" s="5"/>
      <c r="BB60" s="6"/>
      <c r="BC60" s="5"/>
      <c r="BD60" s="6"/>
      <c r="BF60" s="32"/>
      <c r="BG60" s="5"/>
    </row>
    <row r="61" spans="1:59" ht="12.75">
      <c r="A61" s="51" t="s">
        <v>1</v>
      </c>
      <c r="B61" s="52" t="s">
        <v>0</v>
      </c>
      <c r="C61" s="52" t="s">
        <v>91</v>
      </c>
      <c r="D61" s="52" t="s">
        <v>95</v>
      </c>
      <c r="E61" s="52" t="s">
        <v>106</v>
      </c>
      <c r="F61" s="52" t="s">
        <v>111</v>
      </c>
      <c r="G61" s="51" t="s">
        <v>43</v>
      </c>
      <c r="H61" s="51" t="s">
        <v>88</v>
      </c>
      <c r="I61" s="6"/>
      <c r="J61" s="6"/>
      <c r="K61" s="6"/>
      <c r="L61" s="6"/>
      <c r="M61" s="5"/>
      <c r="N61" s="5"/>
      <c r="O61" s="5"/>
      <c r="P61" s="32"/>
      <c r="Q61" s="5"/>
      <c r="R61" s="6"/>
      <c r="S61" s="6"/>
      <c r="T61" s="6"/>
      <c r="U61" s="6"/>
      <c r="V61" s="5"/>
      <c r="W61" s="5"/>
      <c r="X61" s="5"/>
      <c r="Y61" s="32"/>
      <c r="Z61" s="5"/>
      <c r="AA61" s="6"/>
      <c r="AB61" s="6"/>
      <c r="AC61" s="18"/>
      <c r="AD61" s="6"/>
      <c r="AE61" s="5"/>
      <c r="AF61" s="5"/>
      <c r="AG61" s="5"/>
      <c r="AH61" s="32"/>
      <c r="AI61" s="5"/>
      <c r="AJ61" s="6"/>
      <c r="AK61" s="6"/>
      <c r="AL61" s="6"/>
      <c r="AM61" s="6"/>
      <c r="AN61" s="5"/>
      <c r="AO61" s="5"/>
      <c r="AP61" s="5"/>
      <c r="AQ61" s="32"/>
      <c r="AR61" s="5"/>
      <c r="AS61" s="6"/>
      <c r="AT61" s="6"/>
      <c r="AU61" s="6"/>
      <c r="AV61" s="6"/>
      <c r="AW61" s="5"/>
      <c r="AX61" s="5"/>
      <c r="AY61" s="5"/>
      <c r="AZ61" s="32"/>
      <c r="BA61" s="5"/>
      <c r="BB61" s="6"/>
      <c r="BC61" s="5"/>
      <c r="BD61" s="6"/>
      <c r="BF61" s="32"/>
      <c r="BG61" s="5"/>
    </row>
    <row r="62" spans="1:59" ht="12.75">
      <c r="A62" s="51"/>
      <c r="B62" s="51"/>
      <c r="C62" s="51"/>
      <c r="D62" s="51"/>
      <c r="E62" s="51"/>
      <c r="F62" s="51"/>
      <c r="G62" s="52" t="s">
        <v>111</v>
      </c>
      <c r="H62" s="52" t="s">
        <v>111</v>
      </c>
      <c r="I62" s="6"/>
      <c r="J62" s="6"/>
      <c r="K62" s="6"/>
      <c r="L62" s="6"/>
      <c r="M62" s="5"/>
      <c r="N62" s="5"/>
      <c r="O62" s="5"/>
      <c r="P62" s="32"/>
      <c r="Q62" s="5"/>
      <c r="R62" s="6"/>
      <c r="S62" s="6"/>
      <c r="T62" s="6"/>
      <c r="U62" s="6"/>
      <c r="V62" s="5"/>
      <c r="W62" s="5"/>
      <c r="X62" s="5"/>
      <c r="Y62" s="32"/>
      <c r="Z62" s="5"/>
      <c r="AA62" s="6"/>
      <c r="AB62" s="6"/>
      <c r="AC62" s="18"/>
      <c r="AD62" s="6"/>
      <c r="AE62" s="5"/>
      <c r="AF62" s="5"/>
      <c r="AG62" s="5"/>
      <c r="AH62" s="32"/>
      <c r="AI62" s="5"/>
      <c r="AJ62" s="6"/>
      <c r="AK62" s="6"/>
      <c r="AL62" s="6"/>
      <c r="AM62" s="6"/>
      <c r="AN62" s="5"/>
      <c r="AO62" s="5"/>
      <c r="AP62" s="5"/>
      <c r="AQ62" s="32"/>
      <c r="AR62" s="5"/>
      <c r="AS62" s="6"/>
      <c r="AT62" s="6"/>
      <c r="AU62" s="6"/>
      <c r="AV62" s="6"/>
      <c r="AW62" s="5"/>
      <c r="AX62" s="5"/>
      <c r="AY62" s="5"/>
      <c r="AZ62" s="32"/>
      <c r="BA62" s="5"/>
      <c r="BB62" s="6"/>
      <c r="BC62" s="5"/>
      <c r="BD62" s="6"/>
      <c r="BF62" s="32"/>
      <c r="BG62" s="5"/>
    </row>
    <row r="63" spans="1:59" ht="12.75">
      <c r="A63" s="3" t="s">
        <v>2</v>
      </c>
      <c r="B63" s="4"/>
      <c r="C63" s="4"/>
      <c r="D63" s="4"/>
      <c r="E63" s="4"/>
      <c r="F63" s="48">
        <v>1</v>
      </c>
      <c r="G63" s="7">
        <v>10</v>
      </c>
      <c r="H63">
        <v>825</v>
      </c>
      <c r="I63" s="6"/>
      <c r="J63" s="6"/>
      <c r="K63" s="6"/>
      <c r="L63" s="6"/>
      <c r="M63" s="5"/>
      <c r="N63" s="5"/>
      <c r="O63" s="5"/>
      <c r="P63" s="32"/>
      <c r="Q63" s="5"/>
      <c r="R63" s="6"/>
      <c r="S63" s="6"/>
      <c r="T63" s="6"/>
      <c r="U63" s="6"/>
      <c r="V63" s="5"/>
      <c r="W63" s="5"/>
      <c r="X63" s="5"/>
      <c r="Y63" s="32"/>
      <c r="Z63" s="5"/>
      <c r="AA63" s="6"/>
      <c r="AB63" s="6"/>
      <c r="AC63" s="18"/>
      <c r="AD63" s="6"/>
      <c r="AE63" s="5"/>
      <c r="AF63" s="5"/>
      <c r="AG63" s="5"/>
      <c r="AH63" s="32"/>
      <c r="AI63" s="5"/>
      <c r="AJ63" s="6"/>
      <c r="AK63" s="6"/>
      <c r="AL63" s="6"/>
      <c r="AM63" s="6"/>
      <c r="AN63" s="5"/>
      <c r="AO63" s="5"/>
      <c r="AP63" s="5"/>
      <c r="AQ63" s="32"/>
      <c r="AR63" s="5"/>
      <c r="AS63" s="6"/>
      <c r="AT63" s="6"/>
      <c r="AU63" s="6"/>
      <c r="AV63" s="6"/>
      <c r="AW63" s="5"/>
      <c r="AX63" s="5"/>
      <c r="AY63" s="5"/>
      <c r="AZ63" s="32"/>
      <c r="BA63" s="5"/>
      <c r="BB63" s="6"/>
      <c r="BC63" s="5"/>
      <c r="BD63" s="6"/>
      <c r="BF63" s="32"/>
      <c r="BG63" s="5"/>
    </row>
    <row r="64" spans="1:59" ht="12.75">
      <c r="A64" s="3" t="s">
        <v>3</v>
      </c>
      <c r="B64" s="9"/>
      <c r="C64" s="9"/>
      <c r="D64" s="9"/>
      <c r="E64" s="9"/>
      <c r="F64" s="56">
        <v>857</v>
      </c>
      <c r="G64" s="31">
        <v>1010</v>
      </c>
      <c r="H64">
        <v>12039</v>
      </c>
      <c r="I64" s="6"/>
      <c r="J64" s="6"/>
      <c r="K64" s="6"/>
      <c r="L64" s="6"/>
      <c r="M64" s="5"/>
      <c r="N64" s="5"/>
      <c r="O64" s="5"/>
      <c r="P64" s="32"/>
      <c r="Q64" s="5"/>
      <c r="R64" s="6"/>
      <c r="S64" s="6"/>
      <c r="T64" s="6"/>
      <c r="U64" s="6"/>
      <c r="V64" s="5"/>
      <c r="W64" s="5"/>
      <c r="X64" s="5"/>
      <c r="Y64" s="32"/>
      <c r="Z64" s="5"/>
      <c r="AA64" s="6"/>
      <c r="AB64" s="6"/>
      <c r="AC64" s="18"/>
      <c r="AD64" s="6"/>
      <c r="AE64" s="5"/>
      <c r="AF64" s="5"/>
      <c r="AG64" s="5"/>
      <c r="AH64" s="32"/>
      <c r="AI64" s="5"/>
      <c r="AJ64" s="6"/>
      <c r="AK64" s="6"/>
      <c r="AL64" s="6"/>
      <c r="AM64" s="6"/>
      <c r="AN64" s="5"/>
      <c r="AO64" s="5"/>
      <c r="AP64" s="5"/>
      <c r="AQ64" s="32"/>
      <c r="AR64" s="5"/>
      <c r="AS64" s="6"/>
      <c r="AT64" s="6"/>
      <c r="AU64" s="6"/>
      <c r="AV64" s="6"/>
      <c r="AW64" s="5"/>
      <c r="AX64" s="5"/>
      <c r="AY64" s="5"/>
      <c r="AZ64" s="32"/>
      <c r="BA64" s="5"/>
      <c r="BB64" s="6"/>
      <c r="BC64" s="5"/>
      <c r="BD64" s="6"/>
      <c r="BF64" s="32"/>
      <c r="BG64" s="5"/>
    </row>
    <row r="65" spans="1:59" ht="12.75">
      <c r="A65" s="3" t="s">
        <v>100</v>
      </c>
      <c r="B65" s="5"/>
      <c r="C65" s="5"/>
      <c r="D65" s="5"/>
      <c r="E65" s="5"/>
      <c r="F65" s="54">
        <v>133.83</v>
      </c>
      <c r="G65" s="32">
        <v>1252.28</v>
      </c>
      <c r="H65">
        <v>750.55</v>
      </c>
      <c r="I65" s="6"/>
      <c r="J65" s="6"/>
      <c r="K65" s="6"/>
      <c r="L65" s="6"/>
      <c r="M65" s="5"/>
      <c r="N65" s="5"/>
      <c r="O65" s="5"/>
      <c r="P65" s="32"/>
      <c r="Q65" s="5"/>
      <c r="R65" s="6"/>
      <c r="S65" s="6"/>
      <c r="T65" s="6"/>
      <c r="U65" s="6"/>
      <c r="V65" s="5"/>
      <c r="W65" s="5"/>
      <c r="X65" s="5"/>
      <c r="Y65" s="32"/>
      <c r="Z65" s="5"/>
      <c r="AA65" s="6"/>
      <c r="AB65" s="6"/>
      <c r="AC65" s="18"/>
      <c r="AD65" s="6"/>
      <c r="AE65" s="5"/>
      <c r="AF65" s="5"/>
      <c r="AG65" s="5"/>
      <c r="AH65" s="32"/>
      <c r="AI65" s="5"/>
      <c r="AJ65" s="6"/>
      <c r="AK65" s="6"/>
      <c r="AL65" s="6"/>
      <c r="AM65" s="6"/>
      <c r="AN65" s="5"/>
      <c r="AO65" s="5"/>
      <c r="AP65" s="5"/>
      <c r="AQ65" s="32"/>
      <c r="AR65" s="5"/>
      <c r="AS65" s="6"/>
      <c r="AT65" s="6"/>
      <c r="AU65" s="6"/>
      <c r="AV65" s="6"/>
      <c r="AW65" s="5"/>
      <c r="AX65" s="5"/>
      <c r="AY65" s="5"/>
      <c r="AZ65" s="32"/>
      <c r="BA65" s="5"/>
      <c r="BB65" s="6"/>
      <c r="BC65" s="5"/>
      <c r="BD65" s="6"/>
      <c r="BF65" s="32"/>
      <c r="BG65" s="5"/>
    </row>
    <row r="66" spans="1:59" ht="12.75">
      <c r="A66" s="3" t="s">
        <v>101</v>
      </c>
      <c r="B66" s="4"/>
      <c r="C66" s="4"/>
      <c r="D66" s="5"/>
      <c r="E66" s="5"/>
      <c r="F66" s="54">
        <v>0</v>
      </c>
      <c r="G66" s="32">
        <v>24.78</v>
      </c>
      <c r="H66" s="32">
        <v>5.6</v>
      </c>
      <c r="I66" s="6"/>
      <c r="J66" s="6"/>
      <c r="K66" s="6"/>
      <c r="L66" s="6"/>
      <c r="M66" s="5"/>
      <c r="N66" s="5"/>
      <c r="O66" s="5"/>
      <c r="P66" s="32"/>
      <c r="Q66" s="5"/>
      <c r="R66" s="6"/>
      <c r="S66" s="6"/>
      <c r="T66" s="6"/>
      <c r="U66" s="6"/>
      <c r="V66" s="5"/>
      <c r="W66" s="5"/>
      <c r="X66" s="5"/>
      <c r="Y66" s="32"/>
      <c r="Z66" s="5"/>
      <c r="AA66" s="6"/>
      <c r="AB66" s="6"/>
      <c r="AC66" s="18"/>
      <c r="AD66" s="6"/>
      <c r="AE66" s="5"/>
      <c r="AF66" s="5"/>
      <c r="AG66" s="5"/>
      <c r="AH66" s="32"/>
      <c r="AI66" s="5"/>
      <c r="AJ66" s="6"/>
      <c r="AK66" s="6"/>
      <c r="AL66" s="6"/>
      <c r="AM66" s="6"/>
      <c r="AN66" s="5"/>
      <c r="AO66" s="5"/>
      <c r="AP66" s="5"/>
      <c r="AQ66" s="32"/>
      <c r="AR66" s="5"/>
      <c r="AS66" s="6"/>
      <c r="AT66" s="6"/>
      <c r="AU66" s="6"/>
      <c r="AV66" s="6"/>
      <c r="AW66" s="5"/>
      <c r="AX66" s="5"/>
      <c r="AY66" s="5"/>
      <c r="AZ66" s="32"/>
      <c r="BA66" s="5"/>
      <c r="BB66" s="6"/>
      <c r="BC66" s="5"/>
      <c r="BD66" s="6"/>
      <c r="BF66" s="32"/>
      <c r="BG66" s="5"/>
    </row>
    <row r="67" spans="1:59" ht="12.75">
      <c r="A67" s="3"/>
      <c r="B67" s="4"/>
      <c r="C67" s="4"/>
      <c r="D67" s="4"/>
      <c r="E67" s="4"/>
      <c r="F67" s="48"/>
      <c r="I67" s="6"/>
      <c r="J67" s="6"/>
      <c r="K67" s="6"/>
      <c r="L67" s="6"/>
      <c r="M67" s="5"/>
      <c r="N67" s="5"/>
      <c r="O67" s="5"/>
      <c r="P67" s="32"/>
      <c r="Q67" s="5"/>
      <c r="R67" s="6"/>
      <c r="S67" s="6"/>
      <c r="T67" s="6"/>
      <c r="U67" s="6"/>
      <c r="V67" s="5"/>
      <c r="W67" s="5"/>
      <c r="X67" s="5"/>
      <c r="Y67" s="32"/>
      <c r="Z67" s="5"/>
      <c r="AA67" s="6"/>
      <c r="AB67" s="6"/>
      <c r="AC67" s="18"/>
      <c r="AD67" s="6"/>
      <c r="AE67" s="5"/>
      <c r="AF67" s="5"/>
      <c r="AG67" s="5"/>
      <c r="AH67" s="32"/>
      <c r="AI67" s="5"/>
      <c r="AJ67" s="6"/>
      <c r="AK67" s="6"/>
      <c r="AL67" s="6"/>
      <c r="AM67" s="6"/>
      <c r="AN67" s="5"/>
      <c r="AO67" s="5"/>
      <c r="AP67" s="5"/>
      <c r="AQ67" s="32"/>
      <c r="AR67" s="5"/>
      <c r="AS67" s="6"/>
      <c r="AT67" s="6"/>
      <c r="AU67" s="6"/>
      <c r="AV67" s="6"/>
      <c r="AW67" s="5"/>
      <c r="AX67" s="5"/>
      <c r="AY67" s="5"/>
      <c r="AZ67" s="32"/>
      <c r="BA67" s="5"/>
      <c r="BB67" s="6"/>
      <c r="BC67" s="5"/>
      <c r="BD67" s="6"/>
      <c r="BF67" s="32"/>
      <c r="BG67" s="5"/>
    </row>
    <row r="68" spans="1:59" ht="12.75">
      <c r="A68" s="3" t="s">
        <v>123</v>
      </c>
      <c r="B68" s="8"/>
      <c r="C68" s="8"/>
      <c r="D68" s="8"/>
      <c r="E68" s="31"/>
      <c r="F68" s="66">
        <v>481</v>
      </c>
      <c r="G68" s="31">
        <v>1995</v>
      </c>
      <c r="H68">
        <v>4708</v>
      </c>
      <c r="I68" s="6"/>
      <c r="J68" s="6"/>
      <c r="K68" s="6"/>
      <c r="L68" s="6"/>
      <c r="M68" s="5"/>
      <c r="N68" s="5"/>
      <c r="O68" s="5"/>
      <c r="P68" s="32"/>
      <c r="Q68" s="5"/>
      <c r="R68" s="6"/>
      <c r="S68" s="6"/>
      <c r="T68" s="6"/>
      <c r="U68" s="6"/>
      <c r="V68" s="5"/>
      <c r="W68" s="5"/>
      <c r="X68" s="5"/>
      <c r="Y68" s="32"/>
      <c r="Z68" s="5"/>
      <c r="AA68" s="6"/>
      <c r="AB68" s="6"/>
      <c r="AC68" s="18"/>
      <c r="AD68" s="6"/>
      <c r="AE68" s="5"/>
      <c r="AF68" s="5"/>
      <c r="AG68" s="5"/>
      <c r="AH68" s="32"/>
      <c r="AI68" s="5"/>
      <c r="AJ68" s="6"/>
      <c r="AK68" s="6"/>
      <c r="AL68" s="6"/>
      <c r="AM68" s="6"/>
      <c r="AN68" s="5"/>
      <c r="AO68" s="5"/>
      <c r="AP68" s="5"/>
      <c r="AQ68" s="32"/>
      <c r="AR68" s="5"/>
      <c r="AS68" s="6"/>
      <c r="AT68" s="6"/>
      <c r="AU68" s="6"/>
      <c r="AV68" s="6"/>
      <c r="AW68" s="5"/>
      <c r="AX68" s="5"/>
      <c r="AY68" s="5"/>
      <c r="AZ68" s="32"/>
      <c r="BA68" s="5"/>
      <c r="BB68" s="6"/>
      <c r="BC68" s="5"/>
      <c r="BD68" s="6"/>
      <c r="BF68" s="32"/>
      <c r="BG68" s="5"/>
    </row>
    <row r="69" spans="1:59" ht="12.75">
      <c r="A69" s="3" t="s">
        <v>4</v>
      </c>
      <c r="B69" s="4"/>
      <c r="C69" s="4"/>
      <c r="D69" s="4"/>
      <c r="E69" s="31"/>
      <c r="F69" s="66">
        <v>329.85</v>
      </c>
      <c r="G69" s="31">
        <v>7136</v>
      </c>
      <c r="H69">
        <v>51970</v>
      </c>
      <c r="I69" s="6"/>
      <c r="J69" s="6"/>
      <c r="K69" s="6"/>
      <c r="L69" s="6"/>
      <c r="M69" s="5"/>
      <c r="N69" s="5"/>
      <c r="O69" s="5"/>
      <c r="P69" s="32"/>
      <c r="Q69" s="5"/>
      <c r="R69" s="6"/>
      <c r="S69" s="6"/>
      <c r="T69" s="6"/>
      <c r="U69" s="6"/>
      <c r="V69" s="5"/>
      <c r="W69" s="5"/>
      <c r="X69" s="5"/>
      <c r="Y69" s="32"/>
      <c r="Z69" s="5"/>
      <c r="AA69" s="6"/>
      <c r="AB69" s="6"/>
      <c r="AC69" s="18"/>
      <c r="AD69" s="6"/>
      <c r="AE69" s="5"/>
      <c r="AF69" s="5"/>
      <c r="AG69" s="5"/>
      <c r="AH69" s="32"/>
      <c r="AI69" s="5"/>
      <c r="AJ69" s="6"/>
      <c r="AK69" s="6"/>
      <c r="AL69" s="6"/>
      <c r="AM69" s="6"/>
      <c r="AN69" s="5"/>
      <c r="AO69" s="5"/>
      <c r="AP69" s="5"/>
      <c r="AQ69" s="32"/>
      <c r="AR69" s="5"/>
      <c r="AS69" s="6"/>
      <c r="AT69" s="6"/>
      <c r="AU69" s="6"/>
      <c r="AV69" s="6"/>
      <c r="AW69" s="5"/>
      <c r="AX69" s="5"/>
      <c r="AY69" s="5"/>
      <c r="AZ69" s="32"/>
      <c r="BA69" s="5"/>
      <c r="BB69" s="6"/>
      <c r="BC69" s="5"/>
      <c r="BD69" s="6"/>
      <c r="BF69" s="32"/>
      <c r="BG69" s="5"/>
    </row>
    <row r="70" spans="1:59" ht="12.75">
      <c r="A70" s="3" t="s">
        <v>5</v>
      </c>
      <c r="B70" s="4"/>
      <c r="C70" s="4"/>
      <c r="D70" s="4"/>
      <c r="E70" s="31"/>
      <c r="F70" s="66">
        <v>213.3897</v>
      </c>
      <c r="G70" s="31">
        <v>4345</v>
      </c>
      <c r="H70">
        <v>18542</v>
      </c>
      <c r="I70" s="6"/>
      <c r="J70" s="6"/>
      <c r="K70" s="6"/>
      <c r="L70" s="6"/>
      <c r="M70" s="5"/>
      <c r="N70" s="5"/>
      <c r="O70" s="5"/>
      <c r="P70" s="32"/>
      <c r="Q70" s="5"/>
      <c r="R70" s="6"/>
      <c r="S70" s="6"/>
      <c r="T70" s="6"/>
      <c r="U70" s="6"/>
      <c r="V70" s="5"/>
      <c r="W70" s="5"/>
      <c r="X70" s="5"/>
      <c r="Y70" s="32"/>
      <c r="Z70" s="5"/>
      <c r="AA70" s="6"/>
      <c r="AB70" s="6"/>
      <c r="AC70" s="18"/>
      <c r="AD70" s="6"/>
      <c r="AE70" s="5"/>
      <c r="AF70" s="5"/>
      <c r="AG70" s="5"/>
      <c r="AH70" s="32"/>
      <c r="AI70" s="5"/>
      <c r="AJ70" s="6"/>
      <c r="AK70" s="6"/>
      <c r="AL70" s="6"/>
      <c r="AM70" s="6"/>
      <c r="AN70" s="5"/>
      <c r="AO70" s="5"/>
      <c r="AP70" s="5"/>
      <c r="AQ70" s="32"/>
      <c r="AR70" s="5"/>
      <c r="AS70" s="6"/>
      <c r="AT70" s="6"/>
      <c r="AU70" s="6"/>
      <c r="AV70" s="6"/>
      <c r="AW70" s="5"/>
      <c r="AX70" s="5"/>
      <c r="AY70" s="5"/>
      <c r="AZ70" s="32"/>
      <c r="BA70" s="5"/>
      <c r="BB70" s="6"/>
      <c r="BC70" s="5"/>
      <c r="BD70" s="6"/>
      <c r="BF70" s="32"/>
      <c r="BG70" s="5"/>
    </row>
    <row r="71" spans="1:59" ht="12.75">
      <c r="A71" s="3" t="s">
        <v>6</v>
      </c>
      <c r="B71" s="4"/>
      <c r="C71" s="4"/>
      <c r="D71" s="4"/>
      <c r="E71" s="31"/>
      <c r="F71" s="66">
        <v>697.6296</v>
      </c>
      <c r="G71" s="31">
        <v>5514</v>
      </c>
      <c r="H71">
        <v>38389</v>
      </c>
      <c r="I71" s="6"/>
      <c r="J71" s="6"/>
      <c r="K71" s="6"/>
      <c r="L71" s="6"/>
      <c r="M71" s="5"/>
      <c r="N71" s="5"/>
      <c r="O71" s="5"/>
      <c r="P71" s="32"/>
      <c r="Q71" s="5"/>
      <c r="R71" s="6"/>
      <c r="S71" s="6"/>
      <c r="T71" s="6"/>
      <c r="U71" s="6"/>
      <c r="V71" s="5"/>
      <c r="W71" s="5"/>
      <c r="X71" s="5"/>
      <c r="Y71" s="32"/>
      <c r="Z71" s="5"/>
      <c r="AA71" s="6"/>
      <c r="AB71" s="6"/>
      <c r="AC71" s="18"/>
      <c r="AD71" s="6"/>
      <c r="AE71" s="5"/>
      <c r="AF71" s="5"/>
      <c r="AG71" s="5"/>
      <c r="AH71" s="32"/>
      <c r="AI71" s="5"/>
      <c r="AJ71" s="6"/>
      <c r="AK71" s="6"/>
      <c r="AL71" s="6"/>
      <c r="AM71" s="6"/>
      <c r="AN71" s="5"/>
      <c r="AO71" s="5"/>
      <c r="AP71" s="5"/>
      <c r="AQ71" s="32"/>
      <c r="AR71" s="5"/>
      <c r="AS71" s="6"/>
      <c r="AT71" s="6"/>
      <c r="AU71" s="6"/>
      <c r="AV71" s="6"/>
      <c r="AW71" s="5"/>
      <c r="AX71" s="5"/>
      <c r="AY71" s="5"/>
      <c r="AZ71" s="32"/>
      <c r="BA71" s="5"/>
      <c r="BB71" s="6"/>
      <c r="BC71" s="5"/>
      <c r="BD71" s="6"/>
      <c r="BF71" s="32"/>
      <c r="BG71" s="5"/>
    </row>
    <row r="72" spans="1:59" ht="12.75">
      <c r="A72" s="3"/>
      <c r="B72" s="4"/>
      <c r="C72" s="4"/>
      <c r="D72" s="4"/>
      <c r="E72" s="31"/>
      <c r="F72" s="66"/>
      <c r="G72" s="31"/>
      <c r="I72" s="6"/>
      <c r="J72" s="6"/>
      <c r="K72" s="6"/>
      <c r="L72" s="6"/>
      <c r="M72" s="5"/>
      <c r="N72" s="5"/>
      <c r="O72" s="5"/>
      <c r="P72" s="32"/>
      <c r="Q72" s="5"/>
      <c r="R72" s="6"/>
      <c r="S72" s="6"/>
      <c r="T72" s="6"/>
      <c r="U72" s="6"/>
      <c r="V72" s="5"/>
      <c r="W72" s="5"/>
      <c r="X72" s="5"/>
      <c r="Y72" s="32"/>
      <c r="Z72" s="5"/>
      <c r="AA72" s="6"/>
      <c r="AB72" s="6"/>
      <c r="AC72" s="18"/>
      <c r="AD72" s="6"/>
      <c r="AE72" s="5"/>
      <c r="AF72" s="5"/>
      <c r="AG72" s="5"/>
      <c r="AH72" s="32"/>
      <c r="AI72" s="5"/>
      <c r="AJ72" s="6"/>
      <c r="AK72" s="6"/>
      <c r="AL72" s="6"/>
      <c r="AM72" s="6"/>
      <c r="AN72" s="5"/>
      <c r="AO72" s="5"/>
      <c r="AP72" s="5"/>
      <c r="AQ72" s="32"/>
      <c r="AR72" s="5"/>
      <c r="AS72" s="6"/>
      <c r="AT72" s="6"/>
      <c r="AU72" s="6"/>
      <c r="AV72" s="6"/>
      <c r="AW72" s="5"/>
      <c r="AX72" s="5"/>
      <c r="AY72" s="5"/>
      <c r="AZ72" s="32"/>
      <c r="BA72" s="5"/>
      <c r="BB72" s="6"/>
      <c r="BC72" s="5"/>
      <c r="BD72" s="6"/>
      <c r="BF72" s="32"/>
      <c r="BG72" s="5"/>
    </row>
    <row r="73" spans="1:59" ht="12.75">
      <c r="A73" s="3" t="s">
        <v>7</v>
      </c>
      <c r="B73" s="4"/>
      <c r="C73" s="4"/>
      <c r="D73" s="4"/>
      <c r="E73" s="31"/>
      <c r="F73" s="66">
        <v>77.3812</v>
      </c>
      <c r="G73" s="31">
        <v>1011</v>
      </c>
      <c r="H73">
        <v>4972</v>
      </c>
      <c r="I73" s="6"/>
      <c r="J73" s="6"/>
      <c r="K73" s="6"/>
      <c r="L73" s="6"/>
      <c r="M73" s="5"/>
      <c r="N73" s="5"/>
      <c r="O73" s="5"/>
      <c r="P73" s="32"/>
      <c r="Q73" s="5"/>
      <c r="R73" s="6"/>
      <c r="S73" s="6"/>
      <c r="T73" s="6"/>
      <c r="U73" s="6"/>
      <c r="V73" s="5"/>
      <c r="W73" s="5"/>
      <c r="X73" s="5"/>
      <c r="Y73" s="32"/>
      <c r="Z73" s="5"/>
      <c r="AA73" s="6"/>
      <c r="AB73" s="6"/>
      <c r="AC73" s="18"/>
      <c r="AD73" s="6"/>
      <c r="AE73" s="5"/>
      <c r="AF73" s="5"/>
      <c r="AG73" s="5"/>
      <c r="AH73" s="32"/>
      <c r="AI73" s="5"/>
      <c r="AJ73" s="6"/>
      <c r="AK73" s="6"/>
      <c r="AL73" s="6"/>
      <c r="AM73" s="6"/>
      <c r="AN73" s="5"/>
      <c r="AO73" s="5"/>
      <c r="AP73" s="5"/>
      <c r="AQ73" s="32"/>
      <c r="AR73" s="5"/>
      <c r="AS73" s="6"/>
      <c r="AT73" s="6"/>
      <c r="AU73" s="6"/>
      <c r="AV73" s="6"/>
      <c r="AW73" s="5"/>
      <c r="AX73" s="5"/>
      <c r="AY73" s="5"/>
      <c r="AZ73" s="32"/>
      <c r="BA73" s="5"/>
      <c r="BB73" s="6"/>
      <c r="BC73" s="5"/>
      <c r="BD73" s="6"/>
      <c r="BF73" s="32"/>
      <c r="BG73" s="5"/>
    </row>
    <row r="74" spans="1:59" ht="12.75">
      <c r="A74" s="3" t="s">
        <v>8</v>
      </c>
      <c r="B74" s="4"/>
      <c r="C74" s="4"/>
      <c r="D74" s="4"/>
      <c r="E74" s="31"/>
      <c r="F74" s="66">
        <v>334.7942</v>
      </c>
      <c r="G74" s="31">
        <v>496</v>
      </c>
      <c r="H74">
        <v>960</v>
      </c>
      <c r="I74" s="6"/>
      <c r="J74" s="6"/>
      <c r="K74" s="6"/>
      <c r="L74" s="6"/>
      <c r="M74" s="5"/>
      <c r="N74" s="5"/>
      <c r="O74" s="5"/>
      <c r="P74" s="32"/>
      <c r="Q74" s="5"/>
      <c r="R74" s="6"/>
      <c r="S74" s="6"/>
      <c r="T74" s="6"/>
      <c r="U74" s="6"/>
      <c r="V74" s="5"/>
      <c r="W74" s="5"/>
      <c r="X74" s="5"/>
      <c r="Y74" s="32"/>
      <c r="Z74" s="5"/>
      <c r="AA74" s="6"/>
      <c r="AB74" s="6"/>
      <c r="AC74" s="18"/>
      <c r="AD74" s="6"/>
      <c r="AE74" s="5"/>
      <c r="AF74" s="5"/>
      <c r="AG74" s="5"/>
      <c r="AH74" s="32"/>
      <c r="AI74" s="5"/>
      <c r="AJ74" s="6"/>
      <c r="AK74" s="6"/>
      <c r="AL74" s="6"/>
      <c r="AM74" s="6"/>
      <c r="AN74" s="5"/>
      <c r="AO74" s="5"/>
      <c r="AP74" s="5"/>
      <c r="AQ74" s="32"/>
      <c r="AR74" s="5"/>
      <c r="AS74" s="6"/>
      <c r="AT74" s="6"/>
      <c r="AU74" s="6"/>
      <c r="AV74" s="6"/>
      <c r="AW74" s="5"/>
      <c r="AX74" s="5"/>
      <c r="AY74" s="5"/>
      <c r="AZ74" s="32"/>
      <c r="BA74" s="5"/>
      <c r="BB74" s="6"/>
      <c r="BC74" s="5"/>
      <c r="BD74" s="6"/>
      <c r="BF74" s="32"/>
      <c r="BG74" s="5"/>
    </row>
    <row r="75" spans="1:59" ht="12.75">
      <c r="A75" s="3" t="s">
        <v>9</v>
      </c>
      <c r="B75" s="4"/>
      <c r="C75" s="4"/>
      <c r="D75" s="4"/>
      <c r="E75" s="31"/>
      <c r="F75" s="66">
        <v>81.1735</v>
      </c>
      <c r="G75" s="31">
        <v>427</v>
      </c>
      <c r="H75">
        <v>3366</v>
      </c>
      <c r="I75" s="6"/>
      <c r="J75" s="6"/>
      <c r="K75" s="6"/>
      <c r="L75" s="6"/>
      <c r="M75" s="5"/>
      <c r="N75" s="5"/>
      <c r="O75" s="5"/>
      <c r="P75" s="32"/>
      <c r="Q75" s="5"/>
      <c r="R75" s="6"/>
      <c r="S75" s="6"/>
      <c r="T75" s="6"/>
      <c r="U75" s="6"/>
      <c r="V75" s="5"/>
      <c r="W75" s="5"/>
      <c r="X75" s="5"/>
      <c r="Y75" s="32"/>
      <c r="Z75" s="5"/>
      <c r="AA75" s="6"/>
      <c r="AB75" s="6"/>
      <c r="AC75" s="18"/>
      <c r="AD75" s="6"/>
      <c r="AE75" s="5"/>
      <c r="AF75" s="5"/>
      <c r="AG75" s="5"/>
      <c r="AH75" s="32"/>
      <c r="AI75" s="5"/>
      <c r="AJ75" s="6"/>
      <c r="AK75" s="6"/>
      <c r="AL75" s="6"/>
      <c r="AM75" s="6"/>
      <c r="AN75" s="5"/>
      <c r="AO75" s="5"/>
      <c r="AP75" s="5"/>
      <c r="AQ75" s="32"/>
      <c r="AR75" s="5"/>
      <c r="AS75" s="6"/>
      <c r="AT75" s="6"/>
      <c r="AU75" s="6"/>
      <c r="AV75" s="6"/>
      <c r="AW75" s="5"/>
      <c r="AX75" s="5"/>
      <c r="AY75" s="5"/>
      <c r="AZ75" s="32"/>
      <c r="BA75" s="5"/>
      <c r="BB75" s="6"/>
      <c r="BC75" s="5"/>
      <c r="BD75" s="6"/>
      <c r="BF75" s="32"/>
      <c r="BG75" s="5"/>
    </row>
    <row r="76" spans="1:59" ht="12.75">
      <c r="A76" s="3" t="s">
        <v>10</v>
      </c>
      <c r="B76" s="4"/>
      <c r="C76" s="4"/>
      <c r="D76" s="4"/>
      <c r="E76" s="31"/>
      <c r="F76" s="66">
        <v>374.5849</v>
      </c>
      <c r="G76" s="31">
        <v>410</v>
      </c>
      <c r="H76">
        <v>1142</v>
      </c>
      <c r="I76" s="6"/>
      <c r="J76" s="6"/>
      <c r="K76" s="6"/>
      <c r="L76" s="6"/>
      <c r="M76" s="5"/>
      <c r="N76" s="5"/>
      <c r="O76" s="5"/>
      <c r="P76" s="32"/>
      <c r="Q76" s="5"/>
      <c r="R76" s="6"/>
      <c r="S76" s="6"/>
      <c r="T76" s="6"/>
      <c r="U76" s="6"/>
      <c r="V76" s="5"/>
      <c r="W76" s="5"/>
      <c r="X76" s="5"/>
      <c r="Y76" s="32"/>
      <c r="Z76" s="5"/>
      <c r="AA76" s="6"/>
      <c r="AB76" s="6"/>
      <c r="AC76" s="18"/>
      <c r="AD76" s="6"/>
      <c r="AE76" s="5"/>
      <c r="AF76" s="5"/>
      <c r="AG76" s="5"/>
      <c r="AH76" s="32"/>
      <c r="AI76" s="5"/>
      <c r="AJ76" s="6"/>
      <c r="AK76" s="6"/>
      <c r="AL76" s="6"/>
      <c r="AM76" s="6"/>
      <c r="AN76" s="5"/>
      <c r="AO76" s="5"/>
      <c r="AP76" s="5"/>
      <c r="AQ76" s="32"/>
      <c r="AR76" s="5"/>
      <c r="AS76" s="6"/>
      <c r="AT76" s="6"/>
      <c r="AU76" s="6"/>
      <c r="AV76" s="6"/>
      <c r="AW76" s="5"/>
      <c r="AX76" s="5"/>
      <c r="AY76" s="5"/>
      <c r="AZ76" s="32"/>
      <c r="BA76" s="5"/>
      <c r="BB76" s="6"/>
      <c r="BC76" s="5"/>
      <c r="BD76" s="6"/>
      <c r="BF76" s="32"/>
      <c r="BG76" s="5"/>
    </row>
    <row r="77" spans="1:59" ht="12.75">
      <c r="A77" s="3"/>
      <c r="B77" s="4"/>
      <c r="C77" s="4"/>
      <c r="D77" s="4"/>
      <c r="E77" s="4"/>
      <c r="F77" s="48"/>
      <c r="H77" s="3"/>
      <c r="I77" s="6"/>
      <c r="J77" s="6"/>
      <c r="K77" s="6"/>
      <c r="L77" s="6"/>
      <c r="M77" s="5"/>
      <c r="N77" s="5"/>
      <c r="O77" s="5"/>
      <c r="P77" s="32"/>
      <c r="Q77" s="5"/>
      <c r="R77" s="6"/>
      <c r="S77" s="6"/>
      <c r="T77" s="6"/>
      <c r="U77" s="6"/>
      <c r="V77" s="5"/>
      <c r="W77" s="5"/>
      <c r="X77" s="5"/>
      <c r="Y77" s="32"/>
      <c r="Z77" s="5"/>
      <c r="AA77" s="6"/>
      <c r="AB77" s="6"/>
      <c r="AC77" s="18"/>
      <c r="AD77" s="6"/>
      <c r="AE77" s="5"/>
      <c r="AF77" s="5"/>
      <c r="AG77" s="5"/>
      <c r="AH77" s="32"/>
      <c r="AI77" s="5"/>
      <c r="AJ77" s="6"/>
      <c r="AK77" s="6"/>
      <c r="AL77" s="6"/>
      <c r="AM77" s="6"/>
      <c r="AN77" s="5"/>
      <c r="AO77" s="5"/>
      <c r="AP77" s="5"/>
      <c r="AQ77" s="32"/>
      <c r="AR77" s="5"/>
      <c r="AS77" s="6"/>
      <c r="AT77" s="6"/>
      <c r="AU77" s="6"/>
      <c r="AV77" s="6"/>
      <c r="AW77" s="5"/>
      <c r="AX77" s="5"/>
      <c r="AY77" s="5"/>
      <c r="AZ77" s="32"/>
      <c r="BA77" s="5"/>
      <c r="BB77" s="6"/>
      <c r="BC77" s="5"/>
      <c r="BD77" s="6"/>
      <c r="BF77" s="32"/>
      <c r="BG77" s="5"/>
    </row>
    <row r="78" spans="1:59" ht="12.75">
      <c r="A78" s="6" t="s">
        <v>97</v>
      </c>
      <c r="B78" s="5"/>
      <c r="C78" s="5"/>
      <c r="D78" s="5"/>
      <c r="E78" s="5"/>
      <c r="F78" s="54">
        <v>38.12</v>
      </c>
      <c r="G78" s="32">
        <v>4.51</v>
      </c>
      <c r="H78">
        <v>6.05</v>
      </c>
      <c r="I78" s="6"/>
      <c r="J78" s="6"/>
      <c r="K78" s="6"/>
      <c r="L78" s="6"/>
      <c r="M78" s="5"/>
      <c r="N78" s="5"/>
      <c r="O78" s="5"/>
      <c r="P78" s="32"/>
      <c r="Q78" s="5"/>
      <c r="R78" s="6"/>
      <c r="S78" s="6"/>
      <c r="T78" s="6"/>
      <c r="U78" s="6"/>
      <c r="V78" s="5"/>
      <c r="W78" s="5"/>
      <c r="X78" s="5"/>
      <c r="Y78" s="32"/>
      <c r="Z78" s="5"/>
      <c r="AA78" s="6"/>
      <c r="AB78" s="6"/>
      <c r="AC78" s="18"/>
      <c r="AD78" s="6"/>
      <c r="AE78" s="5"/>
      <c r="AF78" s="5"/>
      <c r="AG78" s="5"/>
      <c r="AH78" s="32"/>
      <c r="AI78" s="5"/>
      <c r="AJ78" s="6"/>
      <c r="AK78" s="6"/>
      <c r="AL78" s="6"/>
      <c r="AM78" s="6"/>
      <c r="AN78" s="5"/>
      <c r="AO78" s="5"/>
      <c r="AP78" s="5"/>
      <c r="AQ78" s="32"/>
      <c r="AR78" s="5"/>
      <c r="AS78" s="6"/>
      <c r="AT78" s="6"/>
      <c r="AU78" s="6"/>
      <c r="AV78" s="6"/>
      <c r="AW78" s="5"/>
      <c r="AX78" s="5"/>
      <c r="AY78" s="5"/>
      <c r="AZ78" s="32"/>
      <c r="BA78" s="5"/>
      <c r="BB78" s="6"/>
      <c r="BC78" s="5"/>
      <c r="BD78" s="6"/>
      <c r="BF78" s="32"/>
      <c r="BG78" s="5"/>
    </row>
    <row r="79" spans="1:59" ht="12.75">
      <c r="A79" s="6" t="s">
        <v>98</v>
      </c>
      <c r="B79" s="5"/>
      <c r="C79" s="5"/>
      <c r="D79" s="5"/>
      <c r="E79" s="5"/>
      <c r="F79" s="54">
        <v>-21.17</v>
      </c>
      <c r="G79" s="32">
        <v>8.1</v>
      </c>
      <c r="H79">
        <v>4.43</v>
      </c>
      <c r="I79" s="6"/>
      <c r="J79" s="6"/>
      <c r="K79" s="6"/>
      <c r="L79" s="6"/>
      <c r="M79" s="5"/>
      <c r="N79" s="5"/>
      <c r="O79" s="5"/>
      <c r="P79" s="32"/>
      <c r="Q79" s="5"/>
      <c r="R79" s="6"/>
      <c r="S79" s="6"/>
      <c r="T79" s="6"/>
      <c r="U79" s="6"/>
      <c r="V79" s="5"/>
      <c r="W79" s="5"/>
      <c r="X79" s="5"/>
      <c r="Y79" s="32"/>
      <c r="Z79" s="5"/>
      <c r="AA79" s="6"/>
      <c r="AB79" s="6"/>
      <c r="AC79" s="18"/>
      <c r="AD79" s="6"/>
      <c r="AE79" s="5"/>
      <c r="AF79" s="5"/>
      <c r="AG79" s="5"/>
      <c r="AH79" s="32"/>
      <c r="AI79" s="5"/>
      <c r="AJ79" s="6"/>
      <c r="AK79" s="6"/>
      <c r="AL79" s="6"/>
      <c r="AM79" s="6"/>
      <c r="AN79" s="5"/>
      <c r="AO79" s="5"/>
      <c r="AP79" s="5"/>
      <c r="AQ79" s="32"/>
      <c r="AR79" s="5"/>
      <c r="AS79" s="6"/>
      <c r="AT79" s="6"/>
      <c r="AU79" s="6"/>
      <c r="AV79" s="6"/>
      <c r="AW79" s="5"/>
      <c r="AX79" s="5"/>
      <c r="AY79" s="5"/>
      <c r="AZ79" s="32"/>
      <c r="BA79" s="5"/>
      <c r="BB79" s="6"/>
      <c r="BC79" s="5"/>
      <c r="BD79" s="6"/>
      <c r="BF79" s="32"/>
      <c r="BG79" s="5"/>
    </row>
    <row r="80" spans="1:59" ht="12.75">
      <c r="A80" s="6" t="s">
        <v>44</v>
      </c>
      <c r="B80" s="5"/>
      <c r="C80" s="5"/>
      <c r="D80" s="5"/>
      <c r="E80" s="5"/>
      <c r="F80" s="54">
        <v>22.38</v>
      </c>
      <c r="G80" s="32">
        <v>19.45</v>
      </c>
      <c r="H80">
        <v>13.52</v>
      </c>
      <c r="I80" s="6"/>
      <c r="J80" s="6"/>
      <c r="K80" s="6"/>
      <c r="L80" s="6"/>
      <c r="M80" s="5"/>
      <c r="N80" s="5"/>
      <c r="O80" s="5"/>
      <c r="P80" s="32"/>
      <c r="Q80" s="5"/>
      <c r="R80" s="6"/>
      <c r="S80" s="6"/>
      <c r="T80" s="6"/>
      <c r="U80" s="6"/>
      <c r="V80" s="5"/>
      <c r="W80" s="5"/>
      <c r="X80" s="5"/>
      <c r="Y80" s="32"/>
      <c r="Z80" s="5"/>
      <c r="AA80" s="6"/>
      <c r="AB80" s="6"/>
      <c r="AC80" s="18"/>
      <c r="AD80" s="6"/>
      <c r="AE80" s="5"/>
      <c r="AF80" s="5"/>
      <c r="AG80" s="5"/>
      <c r="AH80" s="32"/>
      <c r="AI80" s="5"/>
      <c r="AJ80" s="6"/>
      <c r="AK80" s="6"/>
      <c r="AL80" s="6"/>
      <c r="AM80" s="6"/>
      <c r="AN80" s="5"/>
      <c r="AO80" s="5"/>
      <c r="AP80" s="5"/>
      <c r="AQ80" s="32"/>
      <c r="AR80" s="5"/>
      <c r="AS80" s="6"/>
      <c r="AT80" s="6"/>
      <c r="AU80" s="6"/>
      <c r="AV80" s="6"/>
      <c r="AW80" s="5"/>
      <c r="AX80" s="5"/>
      <c r="AY80" s="5"/>
      <c r="AZ80" s="32"/>
      <c r="BA80" s="5"/>
      <c r="BB80" s="6"/>
      <c r="BC80" s="5"/>
      <c r="BD80" s="6"/>
      <c r="BF80" s="32"/>
      <c r="BG80" s="5"/>
    </row>
    <row r="81" spans="1:59" ht="12.75">
      <c r="A81" s="6"/>
      <c r="B81" s="5"/>
      <c r="C81" s="5"/>
      <c r="D81" s="5"/>
      <c r="E81" s="5"/>
      <c r="F81" s="54"/>
      <c r="I81" s="6"/>
      <c r="J81" s="6"/>
      <c r="K81" s="6"/>
      <c r="L81" s="6"/>
      <c r="M81" s="5"/>
      <c r="N81" s="5"/>
      <c r="O81" s="5"/>
      <c r="P81" s="32"/>
      <c r="Q81" s="5"/>
      <c r="R81" s="6"/>
      <c r="S81" s="6"/>
      <c r="T81" s="6"/>
      <c r="U81" s="6"/>
      <c r="V81" s="5"/>
      <c r="W81" s="5"/>
      <c r="X81" s="5"/>
      <c r="Y81" s="32"/>
      <c r="Z81" s="5"/>
      <c r="AA81" s="6"/>
      <c r="AB81" s="6"/>
      <c r="AC81" s="18"/>
      <c r="AD81" s="6"/>
      <c r="AE81" s="5"/>
      <c r="AF81" s="5"/>
      <c r="AG81" s="5"/>
      <c r="AH81" s="32"/>
      <c r="AI81" s="5"/>
      <c r="AJ81" s="6"/>
      <c r="AK81" s="6"/>
      <c r="AL81" s="6"/>
      <c r="AM81" s="6"/>
      <c r="AN81" s="5"/>
      <c r="AO81" s="5"/>
      <c r="AP81" s="5"/>
      <c r="AQ81" s="32"/>
      <c r="AR81" s="5"/>
      <c r="AS81" s="6"/>
      <c r="AT81" s="6"/>
      <c r="AU81" s="6"/>
      <c r="AV81" s="6"/>
      <c r="AW81" s="5"/>
      <c r="AX81" s="5"/>
      <c r="AY81" s="5"/>
      <c r="AZ81" s="32"/>
      <c r="BA81" s="5"/>
      <c r="BB81" s="6"/>
      <c r="BC81" s="5"/>
      <c r="BD81" s="6"/>
      <c r="BF81" s="32"/>
      <c r="BG81" s="5"/>
    </row>
    <row r="82" spans="1:59" ht="12.75">
      <c r="A82" s="6" t="s">
        <v>11</v>
      </c>
      <c r="B82" s="5"/>
      <c r="C82" s="5"/>
      <c r="D82" s="5"/>
      <c r="E82" s="5"/>
      <c r="F82" s="54">
        <v>-7.92</v>
      </c>
      <c r="G82" s="5">
        <v>1.98</v>
      </c>
      <c r="H82">
        <v>1.13</v>
      </c>
      <c r="I82" s="6"/>
      <c r="J82" s="6"/>
      <c r="K82" s="6"/>
      <c r="L82" s="6"/>
      <c r="M82" s="5"/>
      <c r="N82" s="5"/>
      <c r="O82" s="5"/>
      <c r="P82" s="32"/>
      <c r="Q82" s="5"/>
      <c r="R82" s="6"/>
      <c r="S82" s="6"/>
      <c r="T82" s="6"/>
      <c r="U82" s="6"/>
      <c r="V82" s="5"/>
      <c r="W82" s="5"/>
      <c r="X82" s="5"/>
      <c r="Y82" s="32"/>
      <c r="Z82" s="5"/>
      <c r="AA82" s="6"/>
      <c r="AB82" s="6"/>
      <c r="AC82" s="18"/>
      <c r="AD82" s="6"/>
      <c r="AE82" s="5"/>
      <c r="AF82" s="5"/>
      <c r="AG82" s="5"/>
      <c r="AH82" s="32"/>
      <c r="AI82" s="5"/>
      <c r="AJ82" s="6"/>
      <c r="AK82" s="6"/>
      <c r="AL82" s="6"/>
      <c r="AM82" s="6"/>
      <c r="AN82" s="5"/>
      <c r="AO82" s="5"/>
      <c r="AP82" s="5"/>
      <c r="AQ82" s="32"/>
      <c r="AR82" s="5"/>
      <c r="AS82" s="6"/>
      <c r="AT82" s="6"/>
      <c r="AU82" s="6"/>
      <c r="AV82" s="6"/>
      <c r="AW82" s="5"/>
      <c r="AX82" s="5"/>
      <c r="AY82" s="5"/>
      <c r="AZ82" s="32"/>
      <c r="BA82" s="5"/>
      <c r="BB82" s="6"/>
      <c r="BC82" s="5"/>
      <c r="BD82" s="6"/>
      <c r="BF82" s="32"/>
      <c r="BG82" s="5"/>
    </row>
    <row r="83" spans="1:59" ht="12.75">
      <c r="A83" s="6" t="s">
        <v>12</v>
      </c>
      <c r="B83" s="5"/>
      <c r="C83" s="5"/>
      <c r="D83" s="5"/>
      <c r="E83" s="5"/>
      <c r="F83" s="54">
        <v>21.34</v>
      </c>
      <c r="G83" s="32">
        <v>14.3</v>
      </c>
      <c r="H83" s="6">
        <v>13.98</v>
      </c>
      <c r="I83" s="6"/>
      <c r="J83" s="6"/>
      <c r="K83" s="6"/>
      <c r="L83" s="6"/>
      <c r="M83" s="5"/>
      <c r="N83" s="5"/>
      <c r="O83" s="5"/>
      <c r="P83" s="32"/>
      <c r="Q83" s="5"/>
      <c r="R83" s="6"/>
      <c r="S83" s="6"/>
      <c r="T83" s="6"/>
      <c r="U83" s="6"/>
      <c r="V83" s="5"/>
      <c r="W83" s="5"/>
      <c r="X83" s="5"/>
      <c r="Y83" s="32"/>
      <c r="Z83" s="5"/>
      <c r="AA83" s="6"/>
      <c r="AB83" s="6"/>
      <c r="AC83" s="18"/>
      <c r="AD83" s="6"/>
      <c r="AE83" s="5"/>
      <c r="AF83" s="5"/>
      <c r="AG83" s="5"/>
      <c r="AH83" s="32"/>
      <c r="AI83" s="5"/>
      <c r="AJ83" s="6"/>
      <c r="AK83" s="6"/>
      <c r="AL83" s="6"/>
      <c r="AM83" s="6"/>
      <c r="AN83" s="5"/>
      <c r="AO83" s="5"/>
      <c r="AP83" s="5"/>
      <c r="AQ83" s="32"/>
      <c r="AR83" s="5"/>
      <c r="AS83" s="6"/>
      <c r="AT83" s="6"/>
      <c r="AU83" s="6"/>
      <c r="AV83" s="6"/>
      <c r="AW83" s="5"/>
      <c r="AX83" s="5"/>
      <c r="AY83" s="5"/>
      <c r="AZ83" s="32"/>
      <c r="BA83" s="5"/>
      <c r="BB83" s="6"/>
      <c r="BC83" s="5"/>
      <c r="BD83" s="6"/>
      <c r="BF83" s="32"/>
      <c r="BG83" s="5"/>
    </row>
    <row r="84" spans="1:59" ht="12.75">
      <c r="A84" s="6" t="s">
        <v>13</v>
      </c>
      <c r="B84" s="5"/>
      <c r="C84" s="5"/>
      <c r="D84" s="5"/>
      <c r="E84" s="5"/>
      <c r="F84" s="54">
        <v>4.34</v>
      </c>
      <c r="G84" s="32">
        <v>1.8</v>
      </c>
      <c r="H84" s="5">
        <v>1.05</v>
      </c>
      <c r="I84" s="6"/>
      <c r="J84" s="6"/>
      <c r="K84" s="6"/>
      <c r="L84" s="6"/>
      <c r="M84" s="5"/>
      <c r="N84" s="5"/>
      <c r="O84" s="5"/>
      <c r="P84" s="32"/>
      <c r="Q84" s="5"/>
      <c r="R84" s="6"/>
      <c r="S84" s="6"/>
      <c r="T84" s="6"/>
      <c r="U84" s="6"/>
      <c r="V84" s="5"/>
      <c r="W84" s="5"/>
      <c r="X84" s="5"/>
      <c r="Y84" s="32"/>
      <c r="Z84" s="5"/>
      <c r="AA84" s="6"/>
      <c r="AB84" s="6"/>
      <c r="AC84" s="18"/>
      <c r="AD84" s="6"/>
      <c r="AE84" s="5"/>
      <c r="AF84" s="5"/>
      <c r="AG84" s="5"/>
      <c r="AH84" s="32"/>
      <c r="AI84" s="5"/>
      <c r="AJ84" s="6"/>
      <c r="AK84" s="6"/>
      <c r="AL84" s="6"/>
      <c r="AM84" s="6"/>
      <c r="AN84" s="5"/>
      <c r="AO84" s="5"/>
      <c r="AP84" s="5"/>
      <c r="AQ84" s="32"/>
      <c r="AR84" s="5"/>
      <c r="AS84" s="6"/>
      <c r="AT84" s="6"/>
      <c r="AU84" s="6"/>
      <c r="AV84" s="6"/>
      <c r="AW84" s="5"/>
      <c r="AX84" s="5"/>
      <c r="AY84" s="5"/>
      <c r="AZ84" s="32"/>
      <c r="BA84" s="5"/>
      <c r="BB84" s="6"/>
      <c r="BC84" s="5"/>
      <c r="BD84" s="6"/>
      <c r="BF84" s="32"/>
      <c r="BG84" s="5"/>
    </row>
    <row r="85" spans="1:59" ht="12.75">
      <c r="A85" s="6"/>
      <c r="B85" s="5"/>
      <c r="C85" s="5"/>
      <c r="D85" s="5"/>
      <c r="E85" s="5"/>
      <c r="F85" s="5"/>
      <c r="G85" s="32"/>
      <c r="H85" s="5"/>
      <c r="I85" s="6"/>
      <c r="J85" s="6"/>
      <c r="K85" s="6"/>
      <c r="L85" s="6"/>
      <c r="M85" s="5"/>
      <c r="N85" s="5"/>
      <c r="O85" s="5"/>
      <c r="P85" s="32"/>
      <c r="Q85" s="5"/>
      <c r="R85" s="6"/>
      <c r="S85" s="6"/>
      <c r="T85" s="6"/>
      <c r="U85" s="6"/>
      <c r="V85" s="5"/>
      <c r="W85" s="5"/>
      <c r="X85" s="5"/>
      <c r="Y85" s="32"/>
      <c r="Z85" s="5"/>
      <c r="AA85" s="6"/>
      <c r="AB85" s="6"/>
      <c r="AC85" s="18"/>
      <c r="AD85" s="6"/>
      <c r="AE85" s="5"/>
      <c r="AF85" s="5"/>
      <c r="AG85" s="5"/>
      <c r="AH85" s="32"/>
      <c r="AI85" s="5"/>
      <c r="AJ85" s="6"/>
      <c r="AK85" s="6"/>
      <c r="AL85" s="6"/>
      <c r="AM85" s="6"/>
      <c r="AN85" s="5"/>
      <c r="AO85" s="5"/>
      <c r="AP85" s="5"/>
      <c r="AQ85" s="32"/>
      <c r="AR85" s="5"/>
      <c r="AS85" s="6"/>
      <c r="AT85" s="6"/>
      <c r="AU85" s="6"/>
      <c r="AV85" s="6"/>
      <c r="AW85" s="5"/>
      <c r="AX85" s="5"/>
      <c r="AY85" s="5"/>
      <c r="AZ85" s="32"/>
      <c r="BA85" s="5"/>
      <c r="BB85" s="6"/>
      <c r="BC85" s="5"/>
      <c r="BD85" s="6"/>
      <c r="BF85" s="32"/>
      <c r="BG85" s="5"/>
    </row>
    <row r="87" spans="1:8" ht="12.75">
      <c r="A87" s="49" t="s">
        <v>23</v>
      </c>
      <c r="B87" s="50"/>
      <c r="C87" s="50"/>
      <c r="D87" s="50"/>
      <c r="E87" s="50"/>
      <c r="F87" s="50"/>
      <c r="G87" s="117" t="s">
        <v>65</v>
      </c>
      <c r="H87" s="117"/>
    </row>
    <row r="88" spans="1:53" ht="12.75">
      <c r="A88" s="3"/>
      <c r="B88" s="3"/>
      <c r="C88" s="3"/>
      <c r="D88" s="3"/>
      <c r="E88" s="3"/>
      <c r="F88" s="3"/>
      <c r="G88" s="17"/>
      <c r="H88" s="19" t="s">
        <v>14</v>
      </c>
      <c r="J88" s="3"/>
      <c r="K88" s="3"/>
      <c r="L88" s="3"/>
      <c r="M88" s="4"/>
      <c r="N88" s="4"/>
      <c r="O88" s="4"/>
      <c r="P88" s="3"/>
      <c r="Q88" s="3"/>
      <c r="S88" s="3"/>
      <c r="T88" s="3"/>
      <c r="U88" s="3"/>
      <c r="V88" s="3"/>
      <c r="W88" s="3"/>
      <c r="X88" s="4"/>
      <c r="Y88" s="3"/>
      <c r="Z88" s="3"/>
      <c r="AB88" s="3"/>
      <c r="AC88" s="3"/>
      <c r="AD88" s="3"/>
      <c r="AE88" s="3"/>
      <c r="AF88" s="3"/>
      <c r="AG88" s="4"/>
      <c r="AH88" s="3"/>
      <c r="AI88" s="3"/>
      <c r="AK88" s="3"/>
      <c r="AL88" s="3"/>
      <c r="AM88" s="3"/>
      <c r="AN88" s="3"/>
      <c r="AO88" s="3"/>
      <c r="AP88" s="4"/>
      <c r="AQ88" s="3"/>
      <c r="AR88" s="3"/>
      <c r="AT88" s="3"/>
      <c r="AU88" s="3"/>
      <c r="AV88" s="3"/>
      <c r="AW88" s="3"/>
      <c r="AX88" s="3"/>
      <c r="AY88" s="4"/>
      <c r="AZ88" s="3"/>
      <c r="BA88" s="3"/>
    </row>
    <row r="89" spans="1:8" ht="12.75">
      <c r="A89" s="51" t="s">
        <v>1</v>
      </c>
      <c r="B89" s="52" t="s">
        <v>0</v>
      </c>
      <c r="C89" s="52" t="s">
        <v>91</v>
      </c>
      <c r="D89" s="52" t="s">
        <v>95</v>
      </c>
      <c r="E89" s="52" t="s">
        <v>106</v>
      </c>
      <c r="F89" s="52" t="s">
        <v>111</v>
      </c>
      <c r="G89" s="51" t="s">
        <v>43</v>
      </c>
      <c r="H89" s="51" t="s">
        <v>88</v>
      </c>
    </row>
    <row r="90" spans="1:53" ht="12.75">
      <c r="A90" s="51"/>
      <c r="B90" s="51"/>
      <c r="C90" s="51"/>
      <c r="D90" s="51"/>
      <c r="E90" s="51"/>
      <c r="F90" s="51"/>
      <c r="G90" s="52" t="s">
        <v>111</v>
      </c>
      <c r="H90" s="52" t="s">
        <v>111</v>
      </c>
      <c r="AT90" s="13"/>
      <c r="AU90" s="4"/>
      <c r="AV90" s="4"/>
      <c r="AW90" s="4"/>
      <c r="AX90" s="4"/>
      <c r="AY90" s="4"/>
      <c r="AZ90" s="4"/>
      <c r="BA90" s="13"/>
    </row>
    <row r="91" spans="1:53" ht="12.75">
      <c r="A91" s="3" t="s">
        <v>2</v>
      </c>
      <c r="B91" s="4">
        <v>1</v>
      </c>
      <c r="C91" s="4">
        <v>1</v>
      </c>
      <c r="D91" s="4">
        <v>1</v>
      </c>
      <c r="E91" s="4">
        <v>1</v>
      </c>
      <c r="F91" s="48">
        <v>1</v>
      </c>
      <c r="G91" s="7">
        <v>10</v>
      </c>
      <c r="H91">
        <v>825</v>
      </c>
      <c r="AT91" s="4"/>
      <c r="AU91" s="4"/>
      <c r="AV91" s="4"/>
      <c r="AW91" s="4"/>
      <c r="AX91" s="4"/>
      <c r="AY91" s="4"/>
      <c r="AZ91" s="14"/>
      <c r="BA91" s="19"/>
    </row>
    <row r="92" spans="1:53" ht="12.75">
      <c r="A92" s="3" t="s">
        <v>3</v>
      </c>
      <c r="B92" s="9">
        <v>20</v>
      </c>
      <c r="C92" s="9">
        <v>19</v>
      </c>
      <c r="D92" s="9">
        <v>18</v>
      </c>
      <c r="E92" s="9">
        <v>19</v>
      </c>
      <c r="F92" s="56">
        <v>21</v>
      </c>
      <c r="G92" s="31">
        <v>1010</v>
      </c>
      <c r="H92">
        <v>12039</v>
      </c>
      <c r="AT92" s="4"/>
      <c r="AU92" s="4"/>
      <c r="AV92" s="4"/>
      <c r="AW92" s="4"/>
      <c r="AX92" s="4"/>
      <c r="AY92" s="4"/>
      <c r="AZ92" s="4"/>
      <c r="BA92" s="4"/>
    </row>
    <row r="93" spans="1:53" ht="12.75">
      <c r="A93" s="3" t="s">
        <v>100</v>
      </c>
      <c r="B93" s="5">
        <v>2267.01</v>
      </c>
      <c r="C93" s="5">
        <v>2308.4</v>
      </c>
      <c r="D93" s="5">
        <v>2071.57</v>
      </c>
      <c r="E93" s="5">
        <v>2618.95</v>
      </c>
      <c r="F93" s="54">
        <v>3371.97</v>
      </c>
      <c r="G93" s="32">
        <v>1252.28</v>
      </c>
      <c r="H93">
        <v>750.55</v>
      </c>
      <c r="AT93" s="4"/>
      <c r="AU93" s="4"/>
      <c r="AV93" s="4"/>
      <c r="AW93" s="4"/>
      <c r="AX93" s="4"/>
      <c r="AY93" s="4"/>
      <c r="AZ93" s="15"/>
      <c r="BA93" s="15"/>
    </row>
    <row r="94" spans="1:53" ht="12.75">
      <c r="A94" s="3" t="s">
        <v>101</v>
      </c>
      <c r="B94" s="5">
        <v>33.4</v>
      </c>
      <c r="C94" s="4">
        <v>41.22</v>
      </c>
      <c r="D94" s="4">
        <v>55.63</v>
      </c>
      <c r="E94" s="4">
        <v>53.54</v>
      </c>
      <c r="F94" s="48">
        <v>70.76</v>
      </c>
      <c r="G94" s="32">
        <v>24.78</v>
      </c>
      <c r="H94" s="32">
        <v>5.6</v>
      </c>
      <c r="AT94" s="4"/>
      <c r="AU94" s="4"/>
      <c r="AV94" s="4"/>
      <c r="AW94" s="4"/>
      <c r="AX94" s="4"/>
      <c r="AY94" s="4"/>
      <c r="AZ94" s="8"/>
      <c r="BA94" s="8"/>
    </row>
    <row r="95" spans="1:53" ht="12.75">
      <c r="A95" s="3"/>
      <c r="B95" s="4"/>
      <c r="C95" s="4"/>
      <c r="D95" s="4"/>
      <c r="E95" s="4"/>
      <c r="F95" s="48"/>
      <c r="AT95" s="4"/>
      <c r="AU95" s="4"/>
      <c r="AV95" s="9"/>
      <c r="AW95" s="9"/>
      <c r="AX95" s="9"/>
      <c r="AY95" s="9"/>
      <c r="AZ95" s="8"/>
      <c r="BA95" s="8"/>
    </row>
    <row r="96" spans="1:53" ht="12.75">
      <c r="A96" s="3" t="s">
        <v>123</v>
      </c>
      <c r="B96" s="8">
        <v>128</v>
      </c>
      <c r="C96" s="8">
        <v>136</v>
      </c>
      <c r="D96" s="8">
        <v>147</v>
      </c>
      <c r="E96" s="31">
        <v>202.9907</v>
      </c>
      <c r="F96" s="66">
        <v>218.55880000000002</v>
      </c>
      <c r="G96" s="31">
        <v>1995</v>
      </c>
      <c r="H96">
        <v>4708</v>
      </c>
      <c r="AT96" s="4"/>
      <c r="AU96" s="4"/>
      <c r="AV96" s="5"/>
      <c r="AW96" s="5"/>
      <c r="AX96" s="5"/>
      <c r="AY96" s="5"/>
      <c r="AZ96" s="4"/>
      <c r="BA96" s="4"/>
    </row>
    <row r="97" spans="1:53" ht="12.75">
      <c r="A97" s="3" t="s">
        <v>4</v>
      </c>
      <c r="B97" s="4">
        <v>50</v>
      </c>
      <c r="C97" s="4">
        <v>53</v>
      </c>
      <c r="D97" s="4">
        <v>54</v>
      </c>
      <c r="E97" s="31">
        <v>79.6741</v>
      </c>
      <c r="F97" s="66">
        <v>80.7503</v>
      </c>
      <c r="G97" s="31">
        <v>7136</v>
      </c>
      <c r="H97">
        <v>51970</v>
      </c>
      <c r="AT97" s="4"/>
      <c r="AU97" s="4"/>
      <c r="AV97" s="5"/>
      <c r="AW97" s="4"/>
      <c r="AX97" s="4"/>
      <c r="AY97" s="4"/>
      <c r="AZ97" s="4"/>
      <c r="BA97" s="4"/>
    </row>
    <row r="98" spans="1:53" ht="12.75">
      <c r="A98" s="3" t="s">
        <v>5</v>
      </c>
      <c r="B98" s="4">
        <v>165</v>
      </c>
      <c r="C98" s="4">
        <v>141</v>
      </c>
      <c r="D98" s="4">
        <v>158</v>
      </c>
      <c r="E98" s="31">
        <v>170.7629</v>
      </c>
      <c r="F98" s="66">
        <v>214.7629</v>
      </c>
      <c r="G98" s="31">
        <v>4345</v>
      </c>
      <c r="H98">
        <v>18542</v>
      </c>
      <c r="AT98" s="4"/>
      <c r="AU98" s="4"/>
      <c r="AV98" s="4"/>
      <c r="AW98" s="4"/>
      <c r="AX98" s="4"/>
      <c r="AY98" s="4"/>
      <c r="AZ98" s="4"/>
      <c r="BA98" s="4"/>
    </row>
    <row r="99" spans="1:53" ht="12.75">
      <c r="A99" s="3" t="s">
        <v>6</v>
      </c>
      <c r="B99" s="4">
        <v>434</v>
      </c>
      <c r="C99" s="4">
        <v>422</v>
      </c>
      <c r="D99" s="4">
        <v>375</v>
      </c>
      <c r="E99" s="31">
        <v>476.2924</v>
      </c>
      <c r="F99" s="66">
        <v>700.2707</v>
      </c>
      <c r="G99" s="31">
        <v>5514</v>
      </c>
      <c r="H99">
        <v>38389</v>
      </c>
      <c r="AT99" s="4"/>
      <c r="AU99" s="4"/>
      <c r="AV99" s="4"/>
      <c r="AW99" s="8"/>
      <c r="AX99" s="8"/>
      <c r="AY99" s="8"/>
      <c r="AZ99" s="8"/>
      <c r="BA99" s="8"/>
    </row>
    <row r="100" spans="1:53" ht="12.75">
      <c r="A100" s="3"/>
      <c r="B100" s="4"/>
      <c r="C100" s="4"/>
      <c r="D100" s="4"/>
      <c r="E100" s="31"/>
      <c r="F100" s="66"/>
      <c r="G100" s="31"/>
      <c r="AT100" s="4"/>
      <c r="AU100" s="4"/>
      <c r="AV100" s="4"/>
      <c r="AW100" s="4"/>
      <c r="AX100" s="4"/>
      <c r="AY100" s="4"/>
      <c r="AZ100" s="8"/>
      <c r="BA100" s="8"/>
    </row>
    <row r="101" spans="1:53" ht="12.75">
      <c r="A101" s="3" t="s">
        <v>7</v>
      </c>
      <c r="B101" s="4">
        <v>26</v>
      </c>
      <c r="C101" s="4">
        <v>37</v>
      </c>
      <c r="D101" s="4">
        <v>41</v>
      </c>
      <c r="E101" s="31">
        <v>40.5877</v>
      </c>
      <c r="F101" s="66">
        <v>46.0035</v>
      </c>
      <c r="G101" s="31">
        <v>1011</v>
      </c>
      <c r="H101">
        <v>4972</v>
      </c>
      <c r="AT101" s="4"/>
      <c r="AU101" s="4"/>
      <c r="AV101" s="4"/>
      <c r="AW101" s="4"/>
      <c r="AX101" s="4"/>
      <c r="AY101" s="4"/>
      <c r="AZ101" s="8"/>
      <c r="BA101" s="8"/>
    </row>
    <row r="102" spans="1:53" ht="12.75">
      <c r="A102" s="3" t="s">
        <v>8</v>
      </c>
      <c r="B102" s="4">
        <v>4</v>
      </c>
      <c r="C102" s="4">
        <v>5</v>
      </c>
      <c r="D102" s="4">
        <v>7</v>
      </c>
      <c r="E102" s="31">
        <v>7.6831</v>
      </c>
      <c r="F102" s="66">
        <v>13.3725</v>
      </c>
      <c r="G102" s="31">
        <v>496</v>
      </c>
      <c r="H102">
        <v>960</v>
      </c>
      <c r="AT102" s="4"/>
      <c r="AU102" s="4"/>
      <c r="AV102" s="4"/>
      <c r="AW102" s="4"/>
      <c r="AX102" s="4"/>
      <c r="AY102" s="4"/>
      <c r="AZ102" s="8"/>
      <c r="BA102" s="8"/>
    </row>
    <row r="103" spans="1:53" ht="12.75">
      <c r="A103" s="3" t="s">
        <v>9</v>
      </c>
      <c r="B103" s="4">
        <v>10</v>
      </c>
      <c r="C103" s="4">
        <v>21</v>
      </c>
      <c r="D103" s="4">
        <v>25</v>
      </c>
      <c r="E103" s="31">
        <v>22.9311</v>
      </c>
      <c r="F103" s="66">
        <v>20.1541</v>
      </c>
      <c r="G103" s="31">
        <v>427</v>
      </c>
      <c r="H103">
        <v>3366</v>
      </c>
      <c r="AT103" s="4"/>
      <c r="AU103" s="4"/>
      <c r="AV103" s="4"/>
      <c r="AW103" s="4"/>
      <c r="AX103" s="4"/>
      <c r="AY103" s="4"/>
      <c r="AZ103" s="8"/>
      <c r="BA103" s="8"/>
    </row>
    <row r="104" spans="1:53" ht="12.75">
      <c r="A104" s="3" t="s">
        <v>10</v>
      </c>
      <c r="B104" s="4">
        <v>8</v>
      </c>
      <c r="C104" s="4">
        <v>7</v>
      </c>
      <c r="D104" s="4">
        <v>6</v>
      </c>
      <c r="E104" s="31">
        <v>6.2539</v>
      </c>
      <c r="F104" s="66">
        <v>8.4982</v>
      </c>
      <c r="G104" s="31">
        <v>410</v>
      </c>
      <c r="H104">
        <v>1142</v>
      </c>
      <c r="AT104" s="4"/>
      <c r="AU104" s="4"/>
      <c r="AV104" s="4"/>
      <c r="AW104" s="4"/>
      <c r="AX104" s="4"/>
      <c r="AY104" s="4"/>
      <c r="AZ104" s="8"/>
      <c r="BA104" s="8"/>
    </row>
    <row r="105" spans="1:53" ht="12.75">
      <c r="A105" s="3"/>
      <c r="B105" s="4"/>
      <c r="C105" s="4"/>
      <c r="D105" s="4"/>
      <c r="E105" s="4"/>
      <c r="F105" s="48"/>
      <c r="H105" s="3"/>
      <c r="AT105" s="4"/>
      <c r="AU105" s="4"/>
      <c r="AV105" s="4"/>
      <c r="AW105" s="4"/>
      <c r="AX105" s="4"/>
      <c r="AY105" s="4"/>
      <c r="AZ105" s="8"/>
      <c r="BA105" s="8"/>
    </row>
    <row r="106" spans="1:53" ht="12.75">
      <c r="A106" s="6" t="s">
        <v>97</v>
      </c>
      <c r="B106" s="5">
        <v>1.7</v>
      </c>
      <c r="C106" s="5">
        <v>3.76</v>
      </c>
      <c r="D106" s="5">
        <v>4.6</v>
      </c>
      <c r="E106" s="5">
        <v>3.79</v>
      </c>
      <c r="F106" s="54">
        <v>2.96</v>
      </c>
      <c r="G106" s="32">
        <v>4.51</v>
      </c>
      <c r="H106">
        <v>6.05</v>
      </c>
      <c r="AT106" s="4"/>
      <c r="AU106" s="4"/>
      <c r="AV106" s="4"/>
      <c r="AW106" s="4"/>
      <c r="AX106" s="4"/>
      <c r="AY106" s="4"/>
      <c r="AZ106" s="8"/>
      <c r="BA106" s="8"/>
    </row>
    <row r="107" spans="1:53" ht="12.75">
      <c r="A107" s="6" t="s">
        <v>98</v>
      </c>
      <c r="B107" s="5">
        <v>2.52</v>
      </c>
      <c r="C107" s="5">
        <v>1.76</v>
      </c>
      <c r="D107" s="5">
        <v>2.51</v>
      </c>
      <c r="E107" s="5">
        <v>2.39</v>
      </c>
      <c r="F107" s="54">
        <v>2.29</v>
      </c>
      <c r="G107" s="32">
        <v>8.1</v>
      </c>
      <c r="H107">
        <v>4.43</v>
      </c>
      <c r="AT107" s="4"/>
      <c r="AU107" s="4"/>
      <c r="AV107" s="4"/>
      <c r="AW107" s="4"/>
      <c r="AX107" s="4"/>
      <c r="AY107" s="4"/>
      <c r="AZ107" s="8"/>
      <c r="BA107" s="8"/>
    </row>
    <row r="108" spans="1:53" ht="12.75">
      <c r="A108" s="6" t="s">
        <v>44</v>
      </c>
      <c r="B108" s="5">
        <v>16.22</v>
      </c>
      <c r="C108" s="5">
        <v>9.94</v>
      </c>
      <c r="D108" s="5">
        <v>8.78</v>
      </c>
      <c r="E108" s="5">
        <v>10</v>
      </c>
      <c r="F108" s="54">
        <v>12.69</v>
      </c>
      <c r="G108" s="32">
        <v>19.45</v>
      </c>
      <c r="H108">
        <v>13.52</v>
      </c>
      <c r="AT108" s="4"/>
      <c r="AU108" s="4"/>
      <c r="AV108" s="4"/>
      <c r="AW108" s="4"/>
      <c r="AX108" s="4"/>
      <c r="AY108" s="4"/>
      <c r="AZ108" s="4"/>
      <c r="BA108" s="4"/>
    </row>
    <row r="109" spans="1:53" ht="12.75">
      <c r="A109" s="6"/>
      <c r="B109" s="5"/>
      <c r="C109" s="5"/>
      <c r="D109" s="5"/>
      <c r="E109" s="5"/>
      <c r="F109" s="54"/>
      <c r="AT109" s="4"/>
      <c r="AU109" s="4"/>
      <c r="AV109" s="4"/>
      <c r="AW109" s="4"/>
      <c r="AX109" s="4"/>
      <c r="AY109" s="4"/>
      <c r="AZ109" s="4"/>
      <c r="BA109" s="4"/>
    </row>
    <row r="110" spans="1:53" ht="12.75">
      <c r="A110" s="6" t="s">
        <v>11</v>
      </c>
      <c r="B110" s="5">
        <v>1</v>
      </c>
      <c r="C110" s="5">
        <v>1.21</v>
      </c>
      <c r="D110" s="5">
        <v>1.7</v>
      </c>
      <c r="E110" s="5">
        <v>1.63</v>
      </c>
      <c r="F110" s="54">
        <v>1.64</v>
      </c>
      <c r="G110" s="5">
        <v>1.98</v>
      </c>
      <c r="H110">
        <v>1.13</v>
      </c>
      <c r="AT110" s="4"/>
      <c r="AU110" s="5"/>
      <c r="AV110" s="5"/>
      <c r="AW110" s="4"/>
      <c r="AX110" s="4"/>
      <c r="AY110" s="4"/>
      <c r="AZ110" s="4"/>
      <c r="BA110" s="4"/>
    </row>
    <row r="111" spans="1:53" ht="12.75">
      <c r="A111" s="6" t="s">
        <v>12</v>
      </c>
      <c r="B111" s="5">
        <v>39.99</v>
      </c>
      <c r="C111" s="5">
        <v>39.67</v>
      </c>
      <c r="D111" s="5">
        <v>46.48</v>
      </c>
      <c r="E111" s="5">
        <v>37.09</v>
      </c>
      <c r="F111" s="54">
        <v>26.79</v>
      </c>
      <c r="G111" s="32">
        <v>14.3</v>
      </c>
      <c r="H111" s="6">
        <v>13.98</v>
      </c>
      <c r="AT111" s="4"/>
      <c r="AU111" s="4"/>
      <c r="AV111" s="4"/>
      <c r="AW111" s="5"/>
      <c r="AX111" s="5"/>
      <c r="AY111" s="5"/>
      <c r="AZ111" s="4"/>
      <c r="BA111" s="4"/>
    </row>
    <row r="112" spans="1:53" ht="12.75">
      <c r="A112" s="6" t="s">
        <v>13</v>
      </c>
      <c r="B112" s="5">
        <v>0</v>
      </c>
      <c r="C112" s="5">
        <v>0</v>
      </c>
      <c r="D112" s="5">
        <v>0</v>
      </c>
      <c r="E112" s="5">
        <v>0</v>
      </c>
      <c r="F112" s="54">
        <v>0</v>
      </c>
      <c r="G112" s="32">
        <v>1.8</v>
      </c>
      <c r="H112" s="5">
        <v>1.05</v>
      </c>
      <c r="AT112" s="4"/>
      <c r="AU112" s="4"/>
      <c r="AV112" s="4"/>
      <c r="AW112" s="4"/>
      <c r="AX112" s="4"/>
      <c r="AY112" s="4"/>
      <c r="AZ112" s="4"/>
      <c r="BA112" s="4"/>
    </row>
    <row r="113" spans="5:53" ht="12.75">
      <c r="E113" s="23"/>
      <c r="F113" s="23"/>
      <c r="AT113" s="4"/>
      <c r="AU113" s="5"/>
      <c r="AV113" s="5"/>
      <c r="AW113" s="4"/>
      <c r="AX113" s="4"/>
      <c r="AY113" s="4"/>
      <c r="AZ113" s="4"/>
      <c r="BA113" s="4"/>
    </row>
    <row r="114" spans="5:53" ht="12.75">
      <c r="E114" s="23"/>
      <c r="F114" s="23"/>
      <c r="AT114" s="4"/>
      <c r="AU114" s="5"/>
      <c r="AV114" s="5"/>
      <c r="AW114" s="4"/>
      <c r="AX114" s="4"/>
      <c r="AY114" s="4"/>
      <c r="AZ114" s="4"/>
      <c r="BA114" s="4"/>
    </row>
    <row r="115" spans="1:53" ht="12.75">
      <c r="A115" s="49" t="s">
        <v>23</v>
      </c>
      <c r="B115" s="50"/>
      <c r="C115" s="50"/>
      <c r="D115" s="50"/>
      <c r="E115" s="50"/>
      <c r="F115" s="50"/>
      <c r="G115" s="49"/>
      <c r="H115" s="55" t="s">
        <v>117</v>
      </c>
      <c r="AT115" s="4"/>
      <c r="AU115" s="5"/>
      <c r="AV115" s="5"/>
      <c r="AW115" s="4"/>
      <c r="AX115" s="4"/>
      <c r="AY115" s="4"/>
      <c r="AZ115" s="4"/>
      <c r="BA115" s="4"/>
    </row>
    <row r="116" spans="1:54" s="23" customFormat="1" ht="12.75">
      <c r="A116" s="4"/>
      <c r="B116" s="4"/>
      <c r="C116" s="4"/>
      <c r="D116" s="4"/>
      <c r="E116" s="4"/>
      <c r="F116" s="4"/>
      <c r="G116" s="4"/>
      <c r="H116" s="29" t="s">
        <v>14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8" ht="12.75">
      <c r="A117" s="51" t="s">
        <v>1</v>
      </c>
      <c r="B117" s="52" t="s">
        <v>0</v>
      </c>
      <c r="C117" s="52" t="s">
        <v>91</v>
      </c>
      <c r="D117" s="52" t="s">
        <v>95</v>
      </c>
      <c r="E117" s="52" t="s">
        <v>106</v>
      </c>
      <c r="F117" s="52" t="s">
        <v>111</v>
      </c>
      <c r="G117" s="51" t="s">
        <v>43</v>
      </c>
      <c r="H117" s="51" t="s">
        <v>88</v>
      </c>
    </row>
    <row r="118" spans="1:53" ht="12.75">
      <c r="A118" s="51"/>
      <c r="B118" s="51"/>
      <c r="C118" s="51"/>
      <c r="D118" s="51"/>
      <c r="E118" s="51"/>
      <c r="F118" s="51"/>
      <c r="G118" s="52" t="s">
        <v>111</v>
      </c>
      <c r="H118" s="52" t="s">
        <v>111</v>
      </c>
      <c r="AT118" s="28"/>
      <c r="AU118" s="23"/>
      <c r="AV118" s="23"/>
      <c r="AW118" s="23"/>
      <c r="AX118" s="23"/>
      <c r="AZ118" s="28"/>
      <c r="BA118" s="23"/>
    </row>
    <row r="119" spans="1:53" ht="12.75">
      <c r="A119" s="3" t="s">
        <v>2</v>
      </c>
      <c r="B119" s="4">
        <v>1</v>
      </c>
      <c r="C119" s="4">
        <v>1</v>
      </c>
      <c r="D119" s="4">
        <v>1</v>
      </c>
      <c r="E119" s="4">
        <v>1</v>
      </c>
      <c r="F119" s="48">
        <v>1</v>
      </c>
      <c r="G119" s="7">
        <v>10</v>
      </c>
      <c r="H119">
        <v>825</v>
      </c>
      <c r="AT119" s="4"/>
      <c r="AU119" s="4"/>
      <c r="AV119" s="4"/>
      <c r="AW119" s="4"/>
      <c r="AX119" s="4"/>
      <c r="AY119" s="4"/>
      <c r="AZ119" s="14"/>
      <c r="BA119" s="29"/>
    </row>
    <row r="120" spans="1:53" ht="12.75">
      <c r="A120" s="3" t="s">
        <v>3</v>
      </c>
      <c r="B120" s="9">
        <v>26</v>
      </c>
      <c r="C120" s="9">
        <v>26</v>
      </c>
      <c r="D120" s="9">
        <v>27</v>
      </c>
      <c r="E120" s="9">
        <v>26</v>
      </c>
      <c r="F120" s="56">
        <v>27</v>
      </c>
      <c r="G120" s="31">
        <v>1010</v>
      </c>
      <c r="H120">
        <v>12039</v>
      </c>
      <c r="AT120" s="4"/>
      <c r="AU120" s="4"/>
      <c r="AV120" s="4"/>
      <c r="AW120" s="4"/>
      <c r="AX120" s="4"/>
      <c r="AY120" s="4"/>
      <c r="AZ120" s="4"/>
      <c r="BA120" s="4"/>
    </row>
    <row r="121" spans="1:53" ht="12.75">
      <c r="A121" s="3" t="s">
        <v>100</v>
      </c>
      <c r="B121" s="5">
        <v>183.07</v>
      </c>
      <c r="C121" s="5">
        <v>193.03</v>
      </c>
      <c r="D121" s="5">
        <v>209.48</v>
      </c>
      <c r="E121" s="5">
        <v>212.37</v>
      </c>
      <c r="F121" s="54">
        <v>216.67</v>
      </c>
      <c r="G121" s="32">
        <v>1252.28</v>
      </c>
      <c r="H121">
        <v>750.55</v>
      </c>
      <c r="AT121" s="4"/>
      <c r="AU121" s="4"/>
      <c r="AV121" s="4"/>
      <c r="AW121" s="4"/>
      <c r="AX121" s="4"/>
      <c r="AY121" s="4"/>
      <c r="AZ121" s="15"/>
      <c r="BA121" s="15"/>
    </row>
    <row r="122" spans="1:53" ht="12.75">
      <c r="A122" s="3" t="s">
        <v>101</v>
      </c>
      <c r="B122" s="4">
        <v>10.29</v>
      </c>
      <c r="C122" s="4">
        <v>11.04</v>
      </c>
      <c r="D122" s="5">
        <v>8.8</v>
      </c>
      <c r="E122" s="5">
        <v>10.74</v>
      </c>
      <c r="F122" s="54">
        <v>25.1</v>
      </c>
      <c r="G122" s="32">
        <v>24.78</v>
      </c>
      <c r="H122" s="32">
        <v>5.6</v>
      </c>
      <c r="AT122" s="4"/>
      <c r="AU122" s="4"/>
      <c r="AV122" s="4"/>
      <c r="AW122" s="4"/>
      <c r="AX122" s="4"/>
      <c r="AY122" s="4"/>
      <c r="AZ122" s="8"/>
      <c r="BA122" s="8"/>
    </row>
    <row r="123" spans="1:53" ht="12.75">
      <c r="A123" s="3"/>
      <c r="B123" s="4"/>
      <c r="C123" s="4"/>
      <c r="D123" s="4"/>
      <c r="E123" s="4"/>
      <c r="F123" s="48"/>
      <c r="AT123" s="4"/>
      <c r="AU123" s="4"/>
      <c r="AV123" s="4"/>
      <c r="AW123" s="9"/>
      <c r="AX123" s="9"/>
      <c r="AY123" s="9"/>
      <c r="AZ123" s="8"/>
      <c r="BA123" s="8"/>
    </row>
    <row r="124" spans="1:53" ht="12.75">
      <c r="A124" s="3" t="s">
        <v>123</v>
      </c>
      <c r="B124" s="8">
        <v>45</v>
      </c>
      <c r="C124" s="8">
        <v>46</v>
      </c>
      <c r="D124" s="8">
        <v>46</v>
      </c>
      <c r="E124" s="31">
        <v>47.084500000000006</v>
      </c>
      <c r="F124" s="66">
        <v>48.881600000000006</v>
      </c>
      <c r="G124" s="31">
        <v>1995</v>
      </c>
      <c r="H124">
        <v>4708</v>
      </c>
      <c r="I124" s="6"/>
      <c r="R124" s="6"/>
      <c r="AS124" s="6"/>
      <c r="AT124" s="5"/>
      <c r="AU124" s="5"/>
      <c r="AV124" s="5"/>
      <c r="AW124" s="5"/>
      <c r="AX124" s="5"/>
      <c r="AY124" s="5"/>
      <c r="AZ124" s="4"/>
      <c r="BA124" s="4"/>
    </row>
    <row r="125" spans="1:53" ht="12.75">
      <c r="A125" s="3" t="s">
        <v>4</v>
      </c>
      <c r="B125" s="4">
        <v>23</v>
      </c>
      <c r="C125" s="4">
        <v>21</v>
      </c>
      <c r="D125" s="4">
        <v>25</v>
      </c>
      <c r="E125" s="31">
        <v>30.8342</v>
      </c>
      <c r="F125" s="66">
        <v>31.0557</v>
      </c>
      <c r="G125" s="31">
        <v>7136</v>
      </c>
      <c r="H125">
        <v>51970</v>
      </c>
      <c r="I125" s="6"/>
      <c r="R125" s="6"/>
      <c r="AS125" s="6"/>
      <c r="AT125" s="5"/>
      <c r="AU125" s="5"/>
      <c r="AV125" s="5"/>
      <c r="AW125" s="5"/>
      <c r="AX125" s="5"/>
      <c r="AY125" s="5"/>
      <c r="AZ125" s="4"/>
      <c r="BA125" s="4"/>
    </row>
    <row r="126" spans="1:53" ht="12.75">
      <c r="A126" s="3" t="s">
        <v>5</v>
      </c>
      <c r="B126" s="4">
        <v>8</v>
      </c>
      <c r="C126" s="4">
        <v>8</v>
      </c>
      <c r="D126" s="4">
        <v>9</v>
      </c>
      <c r="E126" s="31">
        <v>11.3025</v>
      </c>
      <c r="F126" s="66">
        <v>10.8997</v>
      </c>
      <c r="G126" s="31">
        <v>4345</v>
      </c>
      <c r="H126">
        <v>18542</v>
      </c>
      <c r="AT126" s="4"/>
      <c r="AU126" s="4"/>
      <c r="AV126" s="4"/>
      <c r="AW126" s="4"/>
      <c r="AX126" s="4"/>
      <c r="AY126" s="4"/>
      <c r="AZ126" s="4"/>
      <c r="BA126" s="4"/>
    </row>
    <row r="127" spans="1:53" ht="12.75">
      <c r="A127" s="3" t="s">
        <v>6</v>
      </c>
      <c r="B127" s="4">
        <v>22</v>
      </c>
      <c r="C127" s="4">
        <v>34</v>
      </c>
      <c r="D127" s="4">
        <v>33</v>
      </c>
      <c r="E127" s="31">
        <v>25.9732</v>
      </c>
      <c r="F127" s="66">
        <v>28.6088</v>
      </c>
      <c r="G127" s="31">
        <v>5514</v>
      </c>
      <c r="H127">
        <v>38389</v>
      </c>
      <c r="AT127" s="4"/>
      <c r="AU127" s="4"/>
      <c r="AV127" s="4"/>
      <c r="AW127" s="8"/>
      <c r="AX127" s="8"/>
      <c r="AY127" s="8"/>
      <c r="AZ127" s="8"/>
      <c r="BA127" s="8"/>
    </row>
    <row r="128" spans="1:53" ht="12.75">
      <c r="A128" s="3"/>
      <c r="B128" s="4"/>
      <c r="C128" s="4"/>
      <c r="D128" s="4"/>
      <c r="E128" s="31"/>
      <c r="F128" s="66"/>
      <c r="G128" s="31"/>
      <c r="AT128" s="4"/>
      <c r="AU128" s="4"/>
      <c r="AV128" s="4"/>
      <c r="AW128" s="4"/>
      <c r="AX128" s="4"/>
      <c r="AY128" s="4"/>
      <c r="AZ128" s="8"/>
      <c r="BA128" s="8"/>
    </row>
    <row r="129" spans="1:53" ht="12.75">
      <c r="A129" s="3" t="s">
        <v>7</v>
      </c>
      <c r="B129" s="4">
        <v>3</v>
      </c>
      <c r="C129" s="4">
        <v>4</v>
      </c>
      <c r="D129" s="4">
        <v>5</v>
      </c>
      <c r="E129" s="31">
        <v>4.4544</v>
      </c>
      <c r="F129" s="66">
        <v>4.5463</v>
      </c>
      <c r="G129" s="31">
        <v>1011</v>
      </c>
      <c r="H129">
        <v>4972</v>
      </c>
      <c r="AT129" s="4"/>
      <c r="AU129" s="4"/>
      <c r="AV129" s="4"/>
      <c r="AW129" s="4"/>
      <c r="AX129" s="4"/>
      <c r="AY129" s="4"/>
      <c r="AZ129" s="8"/>
      <c r="BA129" s="8"/>
    </row>
    <row r="130" spans="1:53" ht="12.75">
      <c r="A130" s="3" t="s">
        <v>8</v>
      </c>
      <c r="B130" s="4">
        <v>4</v>
      </c>
      <c r="C130" s="4">
        <v>4</v>
      </c>
      <c r="D130" s="4">
        <v>5</v>
      </c>
      <c r="E130" s="31">
        <v>4.4505</v>
      </c>
      <c r="F130" s="66">
        <v>7.6782</v>
      </c>
      <c r="G130" s="31">
        <v>496</v>
      </c>
      <c r="H130">
        <v>960</v>
      </c>
      <c r="AT130" s="4"/>
      <c r="AU130" s="4"/>
      <c r="AV130" s="4"/>
      <c r="AW130" s="4"/>
      <c r="AX130" s="4"/>
      <c r="AY130" s="4"/>
      <c r="AZ130" s="8"/>
      <c r="BA130" s="8"/>
    </row>
    <row r="131" spans="1:53" ht="12.75">
      <c r="A131" s="3" t="s">
        <v>9</v>
      </c>
      <c r="B131" s="4">
        <v>0</v>
      </c>
      <c r="C131" s="4">
        <v>0</v>
      </c>
      <c r="D131" s="4">
        <v>1</v>
      </c>
      <c r="E131" s="31">
        <v>0.4324</v>
      </c>
      <c r="F131" s="66">
        <v>0.7193</v>
      </c>
      <c r="G131" s="31">
        <v>427</v>
      </c>
      <c r="H131">
        <v>3366</v>
      </c>
      <c r="AT131" s="4"/>
      <c r="AU131" s="4"/>
      <c r="AV131" s="4"/>
      <c r="AW131" s="4"/>
      <c r="AX131" s="4"/>
      <c r="AY131" s="4"/>
      <c r="AZ131" s="8"/>
      <c r="BA131" s="8"/>
    </row>
    <row r="132" spans="1:53" ht="12.75">
      <c r="A132" s="3" t="s">
        <v>10</v>
      </c>
      <c r="B132" s="4">
        <v>2</v>
      </c>
      <c r="C132" s="4">
        <v>2</v>
      </c>
      <c r="D132" s="4">
        <v>4</v>
      </c>
      <c r="E132" s="31">
        <v>2.9927</v>
      </c>
      <c r="F132" s="66">
        <v>4.146</v>
      </c>
      <c r="G132" s="31">
        <v>410</v>
      </c>
      <c r="H132">
        <v>1142</v>
      </c>
      <c r="AT132" s="4"/>
      <c r="AU132" s="4"/>
      <c r="AV132" s="4"/>
      <c r="AW132" s="4"/>
      <c r="AX132" s="4"/>
      <c r="AY132" s="4"/>
      <c r="AZ132" s="8"/>
      <c r="BA132" s="8"/>
    </row>
    <row r="133" spans="1:53" ht="12.75">
      <c r="A133" s="3"/>
      <c r="B133" s="4"/>
      <c r="C133" s="4"/>
      <c r="D133" s="4"/>
      <c r="E133" s="4"/>
      <c r="F133" s="48"/>
      <c r="H133" s="3"/>
      <c r="AT133" s="4"/>
      <c r="AU133" s="8"/>
      <c r="AV133" s="8"/>
      <c r="AW133" s="4"/>
      <c r="AX133" s="4"/>
      <c r="AY133" s="4"/>
      <c r="AZ133" s="8"/>
      <c r="BA133" s="8"/>
    </row>
    <row r="134" spans="1:53" ht="12.75">
      <c r="A134" s="6" t="s">
        <v>97</v>
      </c>
      <c r="B134" s="5">
        <v>1.92</v>
      </c>
      <c r="C134" s="5">
        <v>1.7</v>
      </c>
      <c r="D134" s="5">
        <v>2.31</v>
      </c>
      <c r="E134" s="5">
        <v>1.56</v>
      </c>
      <c r="F134" s="54">
        <v>2.32</v>
      </c>
      <c r="G134" s="32">
        <v>4.51</v>
      </c>
      <c r="H134">
        <v>6.05</v>
      </c>
      <c r="AT134" s="4"/>
      <c r="AU134" s="8"/>
      <c r="AV134" s="8"/>
      <c r="AW134" s="4"/>
      <c r="AX134" s="4"/>
      <c r="AY134" s="4"/>
      <c r="AZ134" s="8"/>
      <c r="BA134" s="8"/>
    </row>
    <row r="135" spans="1:53" ht="12.75">
      <c r="A135" s="6" t="s">
        <v>98</v>
      </c>
      <c r="B135" s="5">
        <v>4.63</v>
      </c>
      <c r="C135" s="5">
        <v>6.64</v>
      </c>
      <c r="D135" s="5">
        <v>6.88</v>
      </c>
      <c r="E135" s="5">
        <v>7.07</v>
      </c>
      <c r="F135" s="54">
        <v>9.36</v>
      </c>
      <c r="G135" s="32">
        <v>8.1</v>
      </c>
      <c r="H135">
        <v>4.43</v>
      </c>
      <c r="AT135" s="4"/>
      <c r="AU135" s="4"/>
      <c r="AV135" s="4"/>
      <c r="AW135" s="4"/>
      <c r="AX135" s="4"/>
      <c r="AY135" s="4"/>
      <c r="AZ135" s="8"/>
      <c r="BA135" s="8"/>
    </row>
    <row r="136" spans="1:53" ht="12.75">
      <c r="A136" s="6" t="s">
        <v>44</v>
      </c>
      <c r="B136" s="5">
        <v>24.97</v>
      </c>
      <c r="C136" s="5">
        <v>23.99</v>
      </c>
      <c r="D136" s="5">
        <v>16.93</v>
      </c>
      <c r="E136" s="5">
        <v>21.18</v>
      </c>
      <c r="F136" s="54">
        <v>20.25</v>
      </c>
      <c r="G136" s="32">
        <v>19.45</v>
      </c>
      <c r="H136">
        <v>13.52</v>
      </c>
      <c r="AT136" s="4"/>
      <c r="AU136" s="4"/>
      <c r="AV136" s="4"/>
      <c r="AW136" s="4"/>
      <c r="AX136" s="4"/>
      <c r="AY136" s="4"/>
      <c r="AZ136" s="4"/>
      <c r="BA136" s="4"/>
    </row>
    <row r="137" spans="1:53" ht="12.75">
      <c r="A137" s="6"/>
      <c r="B137" s="5"/>
      <c r="C137" s="5"/>
      <c r="D137" s="5"/>
      <c r="E137" s="5"/>
      <c r="F137" s="54"/>
      <c r="I137" s="6"/>
      <c r="R137" s="6"/>
      <c r="AS137" s="6"/>
      <c r="AT137" s="5"/>
      <c r="AU137" s="5"/>
      <c r="AV137" s="5"/>
      <c r="AW137" s="5"/>
      <c r="AX137" s="5"/>
      <c r="AY137" s="5"/>
      <c r="AZ137" s="5"/>
      <c r="BA137" s="5"/>
    </row>
    <row r="138" spans="1:53" ht="12.75">
      <c r="A138" s="6" t="s">
        <v>11</v>
      </c>
      <c r="B138" s="5">
        <v>2.87</v>
      </c>
      <c r="C138" s="5">
        <v>3.43</v>
      </c>
      <c r="D138" s="5">
        <v>3.42</v>
      </c>
      <c r="E138" s="5">
        <v>6.71</v>
      </c>
      <c r="F138" s="54">
        <v>8.29</v>
      </c>
      <c r="G138" s="5">
        <v>1.98</v>
      </c>
      <c r="H138">
        <v>1.13</v>
      </c>
      <c r="I138" s="6"/>
      <c r="R138" s="6"/>
      <c r="AS138" s="6"/>
      <c r="AT138" s="5"/>
      <c r="AU138" s="5"/>
      <c r="AV138" s="5"/>
      <c r="AW138" s="5"/>
      <c r="AX138" s="5"/>
      <c r="AY138" s="5"/>
      <c r="AZ138" s="5"/>
      <c r="BA138" s="5"/>
    </row>
    <row r="139" spans="1:53" ht="12.75">
      <c r="A139" s="6" t="s">
        <v>12</v>
      </c>
      <c r="B139" s="5">
        <v>109.39</v>
      </c>
      <c r="C139" s="5">
        <v>86.21</v>
      </c>
      <c r="D139" s="5">
        <v>100</v>
      </c>
      <c r="E139" s="5">
        <v>43.09</v>
      </c>
      <c r="F139" s="54">
        <v>50.67</v>
      </c>
      <c r="G139" s="32">
        <v>14.3</v>
      </c>
      <c r="H139" s="6">
        <v>13.98</v>
      </c>
      <c r="I139" s="6"/>
      <c r="R139" s="6"/>
      <c r="AS139" s="6"/>
      <c r="AT139" s="5"/>
      <c r="AU139" s="5"/>
      <c r="AV139" s="5"/>
      <c r="AW139" s="5"/>
      <c r="AX139" s="5"/>
      <c r="AY139" s="5"/>
      <c r="AZ139" s="5"/>
      <c r="BA139" s="5"/>
    </row>
    <row r="140" spans="1:53" ht="12.75">
      <c r="A140" s="6" t="s">
        <v>13</v>
      </c>
      <c r="B140" s="5">
        <v>0.18</v>
      </c>
      <c r="C140" s="5">
        <v>0</v>
      </c>
      <c r="D140" s="5">
        <v>0</v>
      </c>
      <c r="E140" s="5">
        <v>9.25</v>
      </c>
      <c r="F140" s="54">
        <v>6.5</v>
      </c>
      <c r="G140" s="32">
        <v>1.8</v>
      </c>
      <c r="H140" s="5">
        <v>1.05</v>
      </c>
      <c r="AT140" s="4"/>
      <c r="AU140" s="4"/>
      <c r="AV140" s="4"/>
      <c r="AW140" s="4"/>
      <c r="AX140" s="4"/>
      <c r="AY140" s="4"/>
      <c r="AZ140" s="5"/>
      <c r="BA140" s="5"/>
    </row>
    <row r="141" spans="5:53" ht="12.75">
      <c r="E141" s="23"/>
      <c r="F141" s="23"/>
      <c r="I141" s="6"/>
      <c r="R141" s="6"/>
      <c r="AS141" s="6"/>
      <c r="AT141" s="5"/>
      <c r="AU141" s="5"/>
      <c r="AV141" s="5"/>
      <c r="AW141" s="5"/>
      <c r="AX141" s="5"/>
      <c r="AY141" s="5"/>
      <c r="AZ141" s="5"/>
      <c r="BA141" s="5"/>
    </row>
    <row r="142" spans="5:53" ht="12.75">
      <c r="E142" s="23"/>
      <c r="F142" s="23"/>
      <c r="I142" s="6"/>
      <c r="R142" s="6"/>
      <c r="AS142" s="6"/>
      <c r="AT142" s="5"/>
      <c r="AU142" s="5"/>
      <c r="AV142" s="5"/>
      <c r="AW142" s="5"/>
      <c r="AX142" s="5"/>
      <c r="AY142" s="5"/>
      <c r="AZ142" s="5"/>
      <c r="BA142" s="5"/>
    </row>
    <row r="143" spans="1:53" ht="12.75">
      <c r="A143" s="49" t="s">
        <v>23</v>
      </c>
      <c r="B143" s="50"/>
      <c r="C143" s="50"/>
      <c r="D143" s="50"/>
      <c r="E143" s="50"/>
      <c r="F143" s="50"/>
      <c r="G143" s="49" t="s">
        <v>127</v>
      </c>
      <c r="H143" s="50"/>
      <c r="I143" s="6"/>
      <c r="R143" s="6"/>
      <c r="AS143" s="6"/>
      <c r="AT143" s="5"/>
      <c r="AU143" s="5"/>
      <c r="AV143" s="5"/>
      <c r="AW143" s="5"/>
      <c r="AX143" s="5"/>
      <c r="AY143" s="5"/>
      <c r="AZ143" s="5"/>
      <c r="BA143" s="5"/>
    </row>
    <row r="144" spans="1:53" ht="12.75">
      <c r="A144" s="4"/>
      <c r="B144" s="4"/>
      <c r="C144" s="4"/>
      <c r="D144" s="4"/>
      <c r="E144" s="4"/>
      <c r="F144" s="4"/>
      <c r="G144" s="14"/>
      <c r="H144" s="29" t="s">
        <v>14</v>
      </c>
      <c r="I144" s="6"/>
      <c r="R144" s="6"/>
      <c r="AS144" s="6"/>
      <c r="AT144" s="5"/>
      <c r="AU144" s="5"/>
      <c r="AV144" s="5"/>
      <c r="AW144" s="5"/>
      <c r="AX144" s="5"/>
      <c r="AY144" s="5"/>
      <c r="AZ144" s="5"/>
      <c r="BA144" s="5"/>
    </row>
    <row r="145" spans="1:53" ht="12.75">
      <c r="A145" s="51" t="s">
        <v>1</v>
      </c>
      <c r="B145" s="52" t="s">
        <v>0</v>
      </c>
      <c r="C145" s="52" t="s">
        <v>91</v>
      </c>
      <c r="D145" s="52" t="s">
        <v>95</v>
      </c>
      <c r="E145" s="52" t="s">
        <v>106</v>
      </c>
      <c r="F145" s="52" t="s">
        <v>111</v>
      </c>
      <c r="G145" s="51" t="s">
        <v>43</v>
      </c>
      <c r="H145" s="51" t="s">
        <v>88</v>
      </c>
      <c r="I145" s="6"/>
      <c r="R145" s="6"/>
      <c r="AS145" s="6"/>
      <c r="AT145" s="5"/>
      <c r="AU145" s="5"/>
      <c r="AV145" s="5"/>
      <c r="AW145" s="5"/>
      <c r="AX145" s="5"/>
      <c r="AY145" s="5"/>
      <c r="AZ145" s="5"/>
      <c r="BA145" s="5"/>
    </row>
    <row r="146" spans="1:53" ht="12.75">
      <c r="A146" s="51"/>
      <c r="B146" s="51"/>
      <c r="C146" s="51"/>
      <c r="D146" s="51"/>
      <c r="E146" s="51"/>
      <c r="F146" s="51"/>
      <c r="G146" s="52" t="s">
        <v>111</v>
      </c>
      <c r="H146" s="52" t="s">
        <v>111</v>
      </c>
      <c r="I146" s="6"/>
      <c r="R146" s="6"/>
      <c r="AS146" s="6"/>
      <c r="AT146" s="5"/>
      <c r="AU146" s="5"/>
      <c r="AV146" s="5"/>
      <c r="AW146" s="5"/>
      <c r="AX146" s="5"/>
      <c r="AY146" s="5"/>
      <c r="AZ146" s="5"/>
      <c r="BA146" s="5"/>
    </row>
    <row r="147" spans="1:53" ht="12.75">
      <c r="A147" s="3" t="s">
        <v>2</v>
      </c>
      <c r="B147" s="4">
        <v>1</v>
      </c>
      <c r="C147" s="4">
        <v>1</v>
      </c>
      <c r="D147" s="4">
        <v>1</v>
      </c>
      <c r="E147" s="4">
        <v>1</v>
      </c>
      <c r="F147" s="71" t="s">
        <v>126</v>
      </c>
      <c r="G147" s="7">
        <v>10</v>
      </c>
      <c r="H147">
        <v>825</v>
      </c>
      <c r="I147" s="6"/>
      <c r="R147" s="6"/>
      <c r="AS147" s="6"/>
      <c r="AT147" s="5"/>
      <c r="AU147" s="5"/>
      <c r="AV147" s="5"/>
      <c r="AW147" s="5"/>
      <c r="AX147" s="5"/>
      <c r="AY147" s="5"/>
      <c r="AZ147" s="5"/>
      <c r="BA147" s="5"/>
    </row>
    <row r="148" spans="1:53" ht="12.75">
      <c r="A148" s="3" t="s">
        <v>3</v>
      </c>
      <c r="B148" s="9">
        <v>18</v>
      </c>
      <c r="C148" s="9">
        <v>16</v>
      </c>
      <c r="D148" s="9">
        <v>12</v>
      </c>
      <c r="E148" s="9">
        <v>3</v>
      </c>
      <c r="F148" s="71" t="s">
        <v>126</v>
      </c>
      <c r="G148" s="31">
        <v>1010</v>
      </c>
      <c r="H148">
        <v>12039</v>
      </c>
      <c r="I148" s="6"/>
      <c r="R148" s="6"/>
      <c r="AS148" s="6"/>
      <c r="AT148" s="5"/>
      <c r="AU148" s="5"/>
      <c r="AV148" s="5"/>
      <c r="AW148" s="5"/>
      <c r="AX148" s="5"/>
      <c r="AY148" s="5"/>
      <c r="AZ148" s="5"/>
      <c r="BA148" s="5"/>
    </row>
    <row r="149" spans="1:53" ht="12.75">
      <c r="A149" s="3" t="s">
        <v>100</v>
      </c>
      <c r="B149" s="5">
        <v>154</v>
      </c>
      <c r="C149" s="5">
        <v>148</v>
      </c>
      <c r="D149" s="5">
        <v>97</v>
      </c>
      <c r="E149" s="5">
        <v>0</v>
      </c>
      <c r="F149" s="71" t="s">
        <v>126</v>
      </c>
      <c r="G149" s="32">
        <v>1252.28</v>
      </c>
      <c r="H149">
        <v>750.55</v>
      </c>
      <c r="I149" s="6"/>
      <c r="R149" s="6"/>
      <c r="AS149" s="6"/>
      <c r="AT149" s="5"/>
      <c r="AU149" s="5"/>
      <c r="AV149" s="5"/>
      <c r="AW149" s="5"/>
      <c r="AX149" s="5"/>
      <c r="AY149" s="5"/>
      <c r="AZ149" s="5"/>
      <c r="BA149" s="5"/>
    </row>
    <row r="150" spans="1:53" ht="12.75">
      <c r="A150" s="3" t="s">
        <v>101</v>
      </c>
      <c r="B150" s="4">
        <v>-4.15</v>
      </c>
      <c r="C150" s="4">
        <v>-7.66</v>
      </c>
      <c r="D150" s="4">
        <v>37.39</v>
      </c>
      <c r="E150" s="4">
        <v>233.26</v>
      </c>
      <c r="F150" s="71" t="s">
        <v>126</v>
      </c>
      <c r="G150" s="32">
        <v>24.78</v>
      </c>
      <c r="H150" s="32">
        <v>5.6</v>
      </c>
      <c r="I150" s="6"/>
      <c r="R150" s="6"/>
      <c r="AS150" s="6"/>
      <c r="AT150" s="5"/>
      <c r="AU150" s="5"/>
      <c r="AV150" s="5"/>
      <c r="AW150" s="5"/>
      <c r="AX150" s="5"/>
      <c r="AY150" s="5"/>
      <c r="AZ150" s="5"/>
      <c r="BA150" s="5"/>
    </row>
    <row r="151" spans="1:53" ht="12.75">
      <c r="A151" s="3"/>
      <c r="B151" s="4"/>
      <c r="C151" s="4"/>
      <c r="D151" s="4"/>
      <c r="E151" s="4"/>
      <c r="F151" s="48"/>
      <c r="I151" s="6"/>
      <c r="R151" s="6"/>
      <c r="AS151" s="6"/>
      <c r="AT151" s="5"/>
      <c r="AU151" s="5"/>
      <c r="AV151" s="5"/>
      <c r="AW151" s="5"/>
      <c r="AX151" s="5"/>
      <c r="AY151" s="5"/>
      <c r="AZ151" s="5"/>
      <c r="BA151" s="5"/>
    </row>
    <row r="152" spans="1:53" ht="12.75">
      <c r="A152" s="3" t="s">
        <v>123</v>
      </c>
      <c r="B152" s="8">
        <v>74</v>
      </c>
      <c r="C152" s="8">
        <v>75</v>
      </c>
      <c r="D152" s="8">
        <v>76</v>
      </c>
      <c r="E152" s="8">
        <v>78</v>
      </c>
      <c r="F152" s="71" t="s">
        <v>126</v>
      </c>
      <c r="G152" s="31">
        <v>1995</v>
      </c>
      <c r="H152">
        <v>4708</v>
      </c>
      <c r="I152" s="6"/>
      <c r="R152" s="6"/>
      <c r="AS152" s="6"/>
      <c r="AT152" s="5"/>
      <c r="AU152" s="5"/>
      <c r="AV152" s="5"/>
      <c r="AW152" s="5"/>
      <c r="AX152" s="5"/>
      <c r="AY152" s="5"/>
      <c r="AZ152" s="5"/>
      <c r="BA152" s="5"/>
    </row>
    <row r="153" spans="1:53" ht="12.75">
      <c r="A153" s="3" t="s">
        <v>4</v>
      </c>
      <c r="B153" s="4">
        <v>11</v>
      </c>
      <c r="C153" s="4">
        <v>15</v>
      </c>
      <c r="D153" s="4">
        <v>11</v>
      </c>
      <c r="E153" s="4">
        <v>0</v>
      </c>
      <c r="F153" s="71" t="s">
        <v>126</v>
      </c>
      <c r="G153" s="31">
        <v>7136</v>
      </c>
      <c r="H153">
        <v>51970</v>
      </c>
      <c r="I153" s="6"/>
      <c r="R153" s="6"/>
      <c r="AS153" s="6"/>
      <c r="AT153" s="5"/>
      <c r="AU153" s="5"/>
      <c r="AV153" s="5"/>
      <c r="AW153" s="5"/>
      <c r="AX153" s="5"/>
      <c r="AY153" s="5"/>
      <c r="AZ153" s="5"/>
      <c r="BA153" s="5"/>
    </row>
    <row r="154" spans="1:53" ht="12.75">
      <c r="A154" s="3" t="s">
        <v>5</v>
      </c>
      <c r="B154" s="4">
        <v>41</v>
      </c>
      <c r="C154" s="4">
        <v>16</v>
      </c>
      <c r="D154" s="4">
        <v>13</v>
      </c>
      <c r="E154" s="4">
        <v>5</v>
      </c>
      <c r="F154" s="71" t="s">
        <v>126</v>
      </c>
      <c r="G154" s="31">
        <v>4345</v>
      </c>
      <c r="H154">
        <v>18542</v>
      </c>
      <c r="I154" s="6"/>
      <c r="R154" s="6"/>
      <c r="AS154" s="6"/>
      <c r="AT154" s="5"/>
      <c r="AU154" s="5"/>
      <c r="AV154" s="5"/>
      <c r="AW154" s="5"/>
      <c r="AX154" s="5"/>
      <c r="AY154" s="5"/>
      <c r="AZ154" s="5"/>
      <c r="BA154" s="5"/>
    </row>
    <row r="155" spans="1:53" ht="12.75">
      <c r="A155" s="3" t="s">
        <v>6</v>
      </c>
      <c r="B155" s="4">
        <v>20</v>
      </c>
      <c r="C155" s="4">
        <v>7</v>
      </c>
      <c r="D155" s="4">
        <v>1</v>
      </c>
      <c r="E155" s="4">
        <v>0</v>
      </c>
      <c r="F155" s="71" t="s">
        <v>126</v>
      </c>
      <c r="G155" s="31">
        <v>5514</v>
      </c>
      <c r="H155">
        <v>38389</v>
      </c>
      <c r="I155" s="6"/>
      <c r="R155" s="6"/>
      <c r="AS155" s="6"/>
      <c r="AT155" s="5"/>
      <c r="AU155" s="5"/>
      <c r="AV155" s="5"/>
      <c r="AW155" s="5"/>
      <c r="AX155" s="5"/>
      <c r="AY155" s="5"/>
      <c r="AZ155" s="5"/>
      <c r="BA155" s="5"/>
    </row>
    <row r="156" spans="1:53" ht="12.75">
      <c r="A156" s="3"/>
      <c r="B156" s="4"/>
      <c r="C156" s="4"/>
      <c r="D156" s="4"/>
      <c r="E156" s="4"/>
      <c r="F156" s="48"/>
      <c r="G156" s="31"/>
      <c r="I156" s="6"/>
      <c r="R156" s="6"/>
      <c r="AS156" s="6"/>
      <c r="AT156" s="5"/>
      <c r="AU156" s="5"/>
      <c r="AV156" s="5"/>
      <c r="AW156" s="5"/>
      <c r="AX156" s="5"/>
      <c r="AY156" s="5"/>
      <c r="AZ156" s="5"/>
      <c r="BA156" s="5"/>
    </row>
    <row r="157" spans="1:53" ht="12.75">
      <c r="A157" s="3" t="s">
        <v>7</v>
      </c>
      <c r="B157" s="4">
        <v>4</v>
      </c>
      <c r="C157" s="4">
        <v>4</v>
      </c>
      <c r="D157" s="4">
        <v>5</v>
      </c>
      <c r="E157" s="4">
        <v>2</v>
      </c>
      <c r="F157" s="71" t="s">
        <v>126</v>
      </c>
      <c r="G157" s="31">
        <v>1011</v>
      </c>
      <c r="H157">
        <v>4972</v>
      </c>
      <c r="I157" s="6"/>
      <c r="R157" s="6"/>
      <c r="AS157" s="6"/>
      <c r="AT157" s="5"/>
      <c r="AU157" s="5"/>
      <c r="AV157" s="5"/>
      <c r="AW157" s="5"/>
      <c r="AX157" s="5"/>
      <c r="AY157" s="5"/>
      <c r="AZ157" s="5"/>
      <c r="BA157" s="5"/>
    </row>
    <row r="158" spans="1:53" ht="12.75">
      <c r="A158" s="3" t="s">
        <v>8</v>
      </c>
      <c r="B158" s="4">
        <v>0</v>
      </c>
      <c r="C158" s="4">
        <v>1</v>
      </c>
      <c r="D158" s="4">
        <v>4</v>
      </c>
      <c r="E158" s="4">
        <v>11</v>
      </c>
      <c r="F158" s="71" t="s">
        <v>126</v>
      </c>
      <c r="G158" s="31">
        <v>496</v>
      </c>
      <c r="H158">
        <v>960</v>
      </c>
      <c r="I158" s="6"/>
      <c r="R158" s="6"/>
      <c r="AS158" s="6"/>
      <c r="AT158" s="5"/>
      <c r="AU158" s="5"/>
      <c r="AV158" s="5"/>
      <c r="AW158" s="5"/>
      <c r="AX158" s="5"/>
      <c r="AY158" s="5"/>
      <c r="AZ158" s="5"/>
      <c r="BA158" s="5"/>
    </row>
    <row r="159" spans="1:53" ht="12.75">
      <c r="A159" s="3" t="s">
        <v>9</v>
      </c>
      <c r="B159" s="4">
        <v>1</v>
      </c>
      <c r="C159" s="4">
        <v>1</v>
      </c>
      <c r="D159" s="4">
        <v>1</v>
      </c>
      <c r="E159" s="4">
        <v>0</v>
      </c>
      <c r="F159" s="71" t="s">
        <v>126</v>
      </c>
      <c r="G159" s="31">
        <v>427</v>
      </c>
      <c r="H159">
        <v>3366</v>
      </c>
      <c r="I159" s="6"/>
      <c r="R159" s="6"/>
      <c r="AS159" s="6"/>
      <c r="AT159" s="5"/>
      <c r="AU159" s="5"/>
      <c r="AV159" s="5"/>
      <c r="AW159" s="5"/>
      <c r="AX159" s="5"/>
      <c r="AY159" s="5"/>
      <c r="AZ159" s="5"/>
      <c r="BA159" s="5"/>
    </row>
    <row r="160" spans="1:53" ht="12.75">
      <c r="A160" s="3" t="s">
        <v>10</v>
      </c>
      <c r="B160" s="4">
        <v>3</v>
      </c>
      <c r="C160" s="4">
        <v>3</v>
      </c>
      <c r="D160" s="4">
        <v>3</v>
      </c>
      <c r="E160" s="4">
        <v>5</v>
      </c>
      <c r="F160" s="71" t="s">
        <v>126</v>
      </c>
      <c r="G160" s="31">
        <v>410</v>
      </c>
      <c r="H160">
        <v>1142</v>
      </c>
      <c r="I160" s="6"/>
      <c r="R160" s="6"/>
      <c r="AS160" s="6"/>
      <c r="AT160" s="5"/>
      <c r="AU160" s="5"/>
      <c r="AV160" s="5"/>
      <c r="AW160" s="5"/>
      <c r="AX160" s="5"/>
      <c r="AY160" s="5"/>
      <c r="AZ160" s="5"/>
      <c r="BA160" s="5"/>
    </row>
    <row r="161" spans="1:53" ht="12.75">
      <c r="A161" s="3"/>
      <c r="B161" s="4"/>
      <c r="C161" s="4"/>
      <c r="D161" s="4"/>
      <c r="E161" s="4"/>
      <c r="F161" s="48"/>
      <c r="H161" s="3"/>
      <c r="I161" s="6"/>
      <c r="R161" s="6"/>
      <c r="AS161" s="6"/>
      <c r="AT161" s="5"/>
      <c r="AU161" s="5"/>
      <c r="AV161" s="5"/>
      <c r="AW161" s="5"/>
      <c r="AX161" s="5"/>
      <c r="AY161" s="5"/>
      <c r="AZ161" s="5"/>
      <c r="BA161" s="5"/>
    </row>
    <row r="162" spans="1:53" ht="12.75">
      <c r="A162" s="6" t="s">
        <v>97</v>
      </c>
      <c r="B162" s="5">
        <v>1.81</v>
      </c>
      <c r="C162" s="5">
        <v>2.07</v>
      </c>
      <c r="D162" s="5">
        <v>3.99</v>
      </c>
      <c r="E162" s="106" t="s">
        <v>126</v>
      </c>
      <c r="F162" s="71" t="s">
        <v>126</v>
      </c>
      <c r="G162" s="32">
        <v>4.51</v>
      </c>
      <c r="H162">
        <v>6.05</v>
      </c>
      <c r="I162" s="6"/>
      <c r="R162" s="6"/>
      <c r="AS162" s="6"/>
      <c r="AT162" s="5"/>
      <c r="AU162" s="5"/>
      <c r="AV162" s="5"/>
      <c r="AW162" s="5"/>
      <c r="AX162" s="5"/>
      <c r="AY162" s="5"/>
      <c r="AZ162" s="5"/>
      <c r="BA162" s="5"/>
    </row>
    <row r="163" spans="1:53" ht="12.75">
      <c r="A163" s="6" t="s">
        <v>98</v>
      </c>
      <c r="B163" s="5">
        <v>5.44</v>
      </c>
      <c r="C163" s="5">
        <v>8.14</v>
      </c>
      <c r="D163" s="5">
        <v>18.26</v>
      </c>
      <c r="E163" s="106" t="s">
        <v>126</v>
      </c>
      <c r="F163" s="71" t="s">
        <v>126</v>
      </c>
      <c r="G163" s="32">
        <v>8.1</v>
      </c>
      <c r="H163">
        <v>4.43</v>
      </c>
      <c r="I163" s="6"/>
      <c r="R163" s="6"/>
      <c r="AS163" s="6"/>
      <c r="AT163" s="5"/>
      <c r="AU163" s="5"/>
      <c r="AV163" s="5"/>
      <c r="AW163" s="5"/>
      <c r="AX163" s="5"/>
      <c r="AY163" s="5"/>
      <c r="AZ163" s="5"/>
      <c r="BA163" s="5"/>
    </row>
    <row r="164" spans="1:53" ht="12.75">
      <c r="A164" s="6" t="s">
        <v>44</v>
      </c>
      <c r="B164" s="5">
        <v>19.46</v>
      </c>
      <c r="C164" s="5">
        <v>19.22</v>
      </c>
      <c r="D164" s="5">
        <v>15.21</v>
      </c>
      <c r="E164" s="106" t="s">
        <v>126</v>
      </c>
      <c r="F164" s="71" t="s">
        <v>126</v>
      </c>
      <c r="G164" s="32">
        <v>19.45</v>
      </c>
      <c r="H164">
        <v>13.52</v>
      </c>
      <c r="I164" s="6"/>
      <c r="R164" s="6"/>
      <c r="AS164" s="6"/>
      <c r="AT164" s="5"/>
      <c r="AU164" s="5"/>
      <c r="AV164" s="5"/>
      <c r="AW164" s="5"/>
      <c r="AX164" s="5"/>
      <c r="AY164" s="5"/>
      <c r="AZ164" s="5"/>
      <c r="BA164" s="5"/>
    </row>
    <row r="165" spans="1:53" ht="12.75">
      <c r="A165" s="6"/>
      <c r="B165" s="5"/>
      <c r="C165" s="5"/>
      <c r="D165" s="5"/>
      <c r="E165" s="5"/>
      <c r="F165" s="54"/>
      <c r="I165" s="6"/>
      <c r="R165" s="6"/>
      <c r="AS165" s="6"/>
      <c r="AT165" s="5"/>
      <c r="AU165" s="5"/>
      <c r="AV165" s="5"/>
      <c r="AW165" s="5"/>
      <c r="AX165" s="5"/>
      <c r="AY165" s="5"/>
      <c r="AZ165" s="5"/>
      <c r="BA165" s="5"/>
    </row>
    <row r="166" spans="1:53" ht="12.75">
      <c r="A166" s="6" t="s">
        <v>11</v>
      </c>
      <c r="B166" s="5">
        <v>-0.98</v>
      </c>
      <c r="C166" s="5">
        <v>-1.28</v>
      </c>
      <c r="D166" s="5">
        <v>6.52</v>
      </c>
      <c r="E166" s="5">
        <v>8.78</v>
      </c>
      <c r="F166" s="71" t="s">
        <v>126</v>
      </c>
      <c r="G166" s="5">
        <v>1.98</v>
      </c>
      <c r="H166">
        <v>1.13</v>
      </c>
      <c r="I166" s="6"/>
      <c r="R166" s="6"/>
      <c r="AS166" s="6"/>
      <c r="AT166" s="5"/>
      <c r="AU166" s="5"/>
      <c r="AV166" s="5"/>
      <c r="AW166" s="5"/>
      <c r="AX166" s="5"/>
      <c r="AY166" s="5"/>
      <c r="AZ166" s="5"/>
      <c r="BA166" s="5"/>
    </row>
    <row r="167" spans="1:53" ht="12.75">
      <c r="A167" s="6" t="s">
        <v>12</v>
      </c>
      <c r="B167" s="5">
        <v>92.26</v>
      </c>
      <c r="C167" s="5">
        <v>108.87</v>
      </c>
      <c r="D167" s="5">
        <v>141.24</v>
      </c>
      <c r="E167" s="5">
        <v>235.82</v>
      </c>
      <c r="F167" s="71" t="s">
        <v>126</v>
      </c>
      <c r="G167" s="32">
        <v>14.3</v>
      </c>
      <c r="H167" s="6">
        <v>13.98</v>
      </c>
      <c r="I167" s="6"/>
      <c r="R167" s="6"/>
      <c r="AS167" s="6"/>
      <c r="AT167" s="5"/>
      <c r="AU167" s="5"/>
      <c r="AV167" s="5"/>
      <c r="AW167" s="5"/>
      <c r="AX167" s="5"/>
      <c r="AY167" s="5"/>
      <c r="AZ167" s="5"/>
      <c r="BA167" s="5"/>
    </row>
    <row r="168" spans="1:53" ht="12.75">
      <c r="A168" s="6" t="s">
        <v>13</v>
      </c>
      <c r="B168" s="5">
        <v>10.49</v>
      </c>
      <c r="C168" s="5">
        <v>0</v>
      </c>
      <c r="D168" s="5">
        <v>0</v>
      </c>
      <c r="E168" s="5">
        <v>0</v>
      </c>
      <c r="F168" s="71" t="s">
        <v>126</v>
      </c>
      <c r="G168" s="32">
        <v>1.8</v>
      </c>
      <c r="H168" s="5">
        <v>1.05</v>
      </c>
      <c r="I168" s="6"/>
      <c r="R168" s="6"/>
      <c r="AS168" s="6"/>
      <c r="AT168" s="5"/>
      <c r="AU168" s="5"/>
      <c r="AV168" s="5"/>
      <c r="AW168" s="5"/>
      <c r="AX168" s="5"/>
      <c r="AY168" s="5"/>
      <c r="AZ168" s="5"/>
      <c r="BA168" s="5"/>
    </row>
    <row r="169" spans="5:9" ht="12.75">
      <c r="E169" s="23"/>
      <c r="F169" s="23"/>
      <c r="I169" s="6"/>
    </row>
    <row r="170" spans="5:9" ht="12.75">
      <c r="E170" s="23"/>
      <c r="F170" s="23"/>
      <c r="I170" s="6"/>
    </row>
    <row r="171" spans="1:9" ht="12.75">
      <c r="A171" s="49" t="s">
        <v>23</v>
      </c>
      <c r="B171" s="50"/>
      <c r="C171" s="50"/>
      <c r="D171" s="50"/>
      <c r="E171" s="50"/>
      <c r="F171" s="50"/>
      <c r="G171" s="50"/>
      <c r="H171" s="55" t="s">
        <v>103</v>
      </c>
      <c r="I171" s="6"/>
    </row>
    <row r="172" spans="1:54" s="23" customFormat="1" ht="12.75">
      <c r="A172" s="4"/>
      <c r="B172" s="4"/>
      <c r="C172" s="4"/>
      <c r="D172" s="4"/>
      <c r="E172" s="4"/>
      <c r="F172" s="4"/>
      <c r="G172" s="14"/>
      <c r="H172" s="29" t="s">
        <v>14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8" ht="12.75">
      <c r="A173" s="51" t="s">
        <v>1</v>
      </c>
      <c r="B173" s="52" t="s">
        <v>0</v>
      </c>
      <c r="C173" s="52" t="s">
        <v>91</v>
      </c>
      <c r="D173" s="52" t="s">
        <v>95</v>
      </c>
      <c r="E173" s="52" t="s">
        <v>106</v>
      </c>
      <c r="F173" s="52" t="s">
        <v>111</v>
      </c>
      <c r="G173" s="51" t="s">
        <v>43</v>
      </c>
      <c r="H173" s="51" t="s">
        <v>88</v>
      </c>
    </row>
    <row r="174" spans="1:28" ht="12.75">
      <c r="A174" s="51"/>
      <c r="B174" s="51"/>
      <c r="C174" s="51"/>
      <c r="D174" s="51"/>
      <c r="E174" s="51"/>
      <c r="F174" s="51"/>
      <c r="G174" s="52" t="s">
        <v>111</v>
      </c>
      <c r="H174" s="52" t="s">
        <v>111</v>
      </c>
      <c r="J174" s="28"/>
      <c r="K174" s="23"/>
      <c r="L174" s="23"/>
      <c r="M174" s="23"/>
      <c r="N174" s="23"/>
      <c r="O174" s="23"/>
      <c r="P174" s="23"/>
      <c r="Q174" s="28"/>
      <c r="AB174" s="1"/>
    </row>
    <row r="175" spans="1:53" ht="12.75">
      <c r="A175" s="3" t="s">
        <v>2</v>
      </c>
      <c r="B175" s="3">
        <v>5</v>
      </c>
      <c r="C175" s="3">
        <v>5</v>
      </c>
      <c r="D175" s="40">
        <v>5</v>
      </c>
      <c r="E175" s="40">
        <v>5</v>
      </c>
      <c r="F175" s="59">
        <v>5</v>
      </c>
      <c r="G175" s="7">
        <v>10</v>
      </c>
      <c r="H175">
        <v>825</v>
      </c>
      <c r="J175" s="4"/>
      <c r="K175" s="4"/>
      <c r="L175" s="4"/>
      <c r="M175" s="4"/>
      <c r="N175" s="4"/>
      <c r="O175" s="4"/>
      <c r="P175" s="4"/>
      <c r="Q175" s="29"/>
      <c r="AB175" s="3"/>
      <c r="AC175" s="3"/>
      <c r="AD175" s="3"/>
      <c r="AE175" s="3"/>
      <c r="AF175" s="3"/>
      <c r="AG175" s="4"/>
      <c r="AH175" s="3"/>
      <c r="AI175" s="3"/>
      <c r="AK175" s="3"/>
      <c r="AL175" s="3"/>
      <c r="AM175" s="3"/>
      <c r="AN175" s="3"/>
      <c r="AO175" s="3"/>
      <c r="AP175" s="4"/>
      <c r="AQ175" s="3"/>
      <c r="AR175" s="3"/>
      <c r="AT175" s="3"/>
      <c r="AU175" s="3"/>
      <c r="AV175" s="3"/>
      <c r="AW175" s="3"/>
      <c r="AX175" s="3"/>
      <c r="AY175" s="4"/>
      <c r="AZ175" s="3"/>
      <c r="BA175" s="3"/>
    </row>
    <row r="176" spans="1:17" ht="12.75">
      <c r="A176" s="3" t="s">
        <v>3</v>
      </c>
      <c r="B176" s="9">
        <v>275</v>
      </c>
      <c r="C176" s="9">
        <v>282</v>
      </c>
      <c r="D176" s="9">
        <v>283</v>
      </c>
      <c r="E176" s="9">
        <v>314</v>
      </c>
      <c r="F176" s="56">
        <v>294</v>
      </c>
      <c r="G176" s="31">
        <v>1010</v>
      </c>
      <c r="H176">
        <v>12039</v>
      </c>
      <c r="J176" s="23"/>
      <c r="K176" s="23"/>
      <c r="L176" s="23"/>
      <c r="M176" s="23"/>
      <c r="N176" s="23"/>
      <c r="O176" s="4"/>
      <c r="P176" s="23"/>
      <c r="Q176" s="23"/>
    </row>
    <row r="177" spans="1:17" ht="12.75">
      <c r="A177" s="3" t="s">
        <v>100</v>
      </c>
      <c r="B177" s="5">
        <v>1707.72</v>
      </c>
      <c r="C177" s="5">
        <v>1924.81</v>
      </c>
      <c r="D177" s="5">
        <v>1920.89</v>
      </c>
      <c r="E177" s="5">
        <v>2483.54</v>
      </c>
      <c r="F177" s="54">
        <v>2430.57</v>
      </c>
      <c r="G177" s="32">
        <v>1252.28</v>
      </c>
      <c r="H177">
        <v>750.55</v>
      </c>
      <c r="J177" s="23"/>
      <c r="K177" s="23"/>
      <c r="L177" s="23"/>
      <c r="M177" s="23"/>
      <c r="N177" s="23"/>
      <c r="O177" s="23"/>
      <c r="P177" s="30"/>
      <c r="Q177" s="30"/>
    </row>
    <row r="178" spans="1:17" ht="12.75">
      <c r="A178" s="3" t="s">
        <v>101</v>
      </c>
      <c r="B178" s="4">
        <v>29.47</v>
      </c>
      <c r="C178" s="4">
        <v>51.82</v>
      </c>
      <c r="D178" s="4">
        <v>69.09</v>
      </c>
      <c r="E178" s="4">
        <v>102.08</v>
      </c>
      <c r="F178" s="48">
        <v>110.85</v>
      </c>
      <c r="G178" s="32">
        <v>24.78</v>
      </c>
      <c r="H178" s="32">
        <v>5.6</v>
      </c>
      <c r="J178" s="4"/>
      <c r="K178" s="4"/>
      <c r="L178" s="4"/>
      <c r="M178" s="4"/>
      <c r="N178" s="4"/>
      <c r="O178" s="4"/>
      <c r="P178" s="8"/>
      <c r="Q178" s="8"/>
    </row>
    <row r="179" spans="1:17" ht="12.75">
      <c r="A179" s="3"/>
      <c r="B179" s="4"/>
      <c r="C179" s="4"/>
      <c r="D179" s="4"/>
      <c r="E179" s="4"/>
      <c r="F179" s="48"/>
      <c r="J179" s="23"/>
      <c r="K179" s="23"/>
      <c r="L179" s="23"/>
      <c r="M179" s="23"/>
      <c r="N179" s="23"/>
      <c r="O179" s="23"/>
      <c r="P179" s="8"/>
      <c r="Q179" s="8"/>
    </row>
    <row r="180" spans="1:17" ht="12.75">
      <c r="A180" s="3" t="s">
        <v>123</v>
      </c>
      <c r="B180" s="8">
        <v>1437</v>
      </c>
      <c r="C180" s="8">
        <v>1582</v>
      </c>
      <c r="D180" s="8">
        <v>1778</v>
      </c>
      <c r="E180" s="31">
        <v>2411.0908</v>
      </c>
      <c r="F180" s="66">
        <v>2748.0806</v>
      </c>
      <c r="G180" s="31">
        <v>1995</v>
      </c>
      <c r="H180">
        <v>4708</v>
      </c>
      <c r="I180" s="6"/>
      <c r="J180" s="26"/>
      <c r="K180" s="26"/>
      <c r="L180" s="26"/>
      <c r="M180" s="26"/>
      <c r="N180" s="26"/>
      <c r="O180" s="26"/>
      <c r="P180" s="5"/>
      <c r="Q180" s="5"/>
    </row>
    <row r="181" spans="1:17" ht="12.75">
      <c r="A181" s="3" t="s">
        <v>4</v>
      </c>
      <c r="B181" s="4">
        <v>1993</v>
      </c>
      <c r="C181" s="4">
        <v>2106</v>
      </c>
      <c r="D181" s="4">
        <v>2718</v>
      </c>
      <c r="E181" s="31">
        <v>4190.7765</v>
      </c>
      <c r="F181" s="66">
        <v>4166.7516</v>
      </c>
      <c r="G181" s="31">
        <v>7136</v>
      </c>
      <c r="H181">
        <v>51970</v>
      </c>
      <c r="I181" s="6"/>
      <c r="J181" s="26"/>
      <c r="K181" s="26"/>
      <c r="L181" s="26"/>
      <c r="M181" s="26"/>
      <c r="N181" s="26"/>
      <c r="O181" s="26"/>
      <c r="P181" s="5"/>
      <c r="Q181" s="5"/>
    </row>
    <row r="182" spans="1:17" ht="12.75">
      <c r="A182" s="3" t="s">
        <v>5</v>
      </c>
      <c r="B182" s="4">
        <v>1599</v>
      </c>
      <c r="C182" s="4">
        <v>1664</v>
      </c>
      <c r="D182" s="4">
        <v>1886</v>
      </c>
      <c r="E182" s="31">
        <v>2877.7126</v>
      </c>
      <c r="F182" s="66">
        <v>3670.2972</v>
      </c>
      <c r="G182" s="31">
        <v>4345</v>
      </c>
      <c r="H182">
        <v>18542</v>
      </c>
      <c r="J182" s="23"/>
      <c r="K182" s="23"/>
      <c r="L182" s="23"/>
      <c r="M182" s="23"/>
      <c r="N182" s="23"/>
      <c r="O182" s="23"/>
      <c r="P182" s="4"/>
      <c r="Q182" s="4"/>
    </row>
    <row r="183" spans="1:17" ht="12.75">
      <c r="A183" s="3" t="s">
        <v>6</v>
      </c>
      <c r="B183" s="4">
        <v>3219</v>
      </c>
      <c r="C183" s="4">
        <v>3369</v>
      </c>
      <c r="D183" s="4">
        <v>2916</v>
      </c>
      <c r="E183" s="31">
        <v>3452.4371</v>
      </c>
      <c r="F183" s="66">
        <v>3355.936</v>
      </c>
      <c r="G183" s="31">
        <v>5514</v>
      </c>
      <c r="H183">
        <v>38389</v>
      </c>
      <c r="J183" s="23"/>
      <c r="K183" s="23"/>
      <c r="L183" s="23"/>
      <c r="M183" s="23"/>
      <c r="N183" s="23"/>
      <c r="O183" s="23"/>
      <c r="P183" s="8"/>
      <c r="Q183" s="8"/>
    </row>
    <row r="184" spans="1:17" ht="12.75">
      <c r="A184" s="3"/>
      <c r="B184" s="4"/>
      <c r="C184" s="4"/>
      <c r="D184" s="4"/>
      <c r="E184" s="31"/>
      <c r="F184" s="66"/>
      <c r="G184" s="31"/>
      <c r="J184" s="23"/>
      <c r="K184" s="23"/>
      <c r="L184" s="23"/>
      <c r="M184" s="23"/>
      <c r="N184" s="23"/>
      <c r="O184" s="23"/>
      <c r="P184" s="8"/>
      <c r="Q184" s="8"/>
    </row>
    <row r="185" spans="1:17" ht="12.75">
      <c r="A185" s="3" t="s">
        <v>7</v>
      </c>
      <c r="B185" s="4">
        <v>257</v>
      </c>
      <c r="C185" s="4">
        <v>348</v>
      </c>
      <c r="D185" s="4">
        <v>430</v>
      </c>
      <c r="E185" s="31">
        <v>513.6956</v>
      </c>
      <c r="F185" s="66">
        <v>606.9071</v>
      </c>
      <c r="G185" s="31">
        <v>1011</v>
      </c>
      <c r="H185">
        <v>4972</v>
      </c>
      <c r="J185" s="23"/>
      <c r="K185" s="23"/>
      <c r="L185" s="23"/>
      <c r="M185" s="23"/>
      <c r="N185" s="23"/>
      <c r="O185" s="23"/>
      <c r="P185" s="8"/>
      <c r="Q185" s="8"/>
    </row>
    <row r="186" spans="1:17" ht="12.75">
      <c r="A186" s="3" t="s">
        <v>8</v>
      </c>
      <c r="B186" s="4">
        <v>119</v>
      </c>
      <c r="C186" s="4">
        <v>198</v>
      </c>
      <c r="D186" s="4">
        <v>233</v>
      </c>
      <c r="E186" s="31">
        <v>347.9838</v>
      </c>
      <c r="F186" s="66">
        <v>393.3271</v>
      </c>
      <c r="G186" s="31">
        <v>496</v>
      </c>
      <c r="H186">
        <v>960</v>
      </c>
      <c r="J186" s="23"/>
      <c r="K186" s="23"/>
      <c r="L186" s="23"/>
      <c r="M186" s="23"/>
      <c r="N186" s="23"/>
      <c r="O186" s="23"/>
      <c r="P186" s="8"/>
      <c r="Q186" s="8"/>
    </row>
    <row r="187" spans="1:17" ht="12.75">
      <c r="A187" s="3" t="s">
        <v>9</v>
      </c>
      <c r="B187" s="4">
        <v>128</v>
      </c>
      <c r="C187" s="4">
        <v>147</v>
      </c>
      <c r="D187" s="4">
        <v>169</v>
      </c>
      <c r="E187" s="31">
        <v>163.1519</v>
      </c>
      <c r="F187" s="66">
        <v>151.8912</v>
      </c>
      <c r="G187" s="31">
        <v>427</v>
      </c>
      <c r="H187">
        <v>3366</v>
      </c>
      <c r="J187" s="23"/>
      <c r="K187" s="23"/>
      <c r="L187" s="23"/>
      <c r="M187" s="23"/>
      <c r="N187" s="23"/>
      <c r="O187" s="23"/>
      <c r="P187" s="8"/>
      <c r="Q187" s="8"/>
    </row>
    <row r="188" spans="1:17" ht="12.75">
      <c r="A188" s="3" t="s">
        <v>10</v>
      </c>
      <c r="B188" s="4">
        <v>91</v>
      </c>
      <c r="C188" s="4">
        <v>113</v>
      </c>
      <c r="D188" s="4">
        <v>140</v>
      </c>
      <c r="E188" s="31">
        <v>167.4276</v>
      </c>
      <c r="F188" s="66">
        <v>175.1502</v>
      </c>
      <c r="G188" s="31">
        <v>410</v>
      </c>
      <c r="H188">
        <v>1142</v>
      </c>
      <c r="J188" s="23"/>
      <c r="K188" s="23"/>
      <c r="L188" s="23"/>
      <c r="M188" s="23"/>
      <c r="N188" s="23"/>
      <c r="O188" s="23"/>
      <c r="P188" s="8"/>
      <c r="Q188" s="8"/>
    </row>
    <row r="189" spans="1:17" ht="12.75">
      <c r="A189" s="3"/>
      <c r="B189" s="4"/>
      <c r="C189" s="4"/>
      <c r="D189" s="4"/>
      <c r="E189" s="4"/>
      <c r="F189" s="48"/>
      <c r="H189" s="3"/>
      <c r="J189" s="23"/>
      <c r="K189" s="23"/>
      <c r="L189" s="23"/>
      <c r="M189" s="23"/>
      <c r="N189" s="23"/>
      <c r="O189" s="23"/>
      <c r="P189" s="8"/>
      <c r="Q189" s="8"/>
    </row>
    <row r="190" spans="1:17" ht="12.75">
      <c r="A190" s="6" t="s">
        <v>97</v>
      </c>
      <c r="B190" s="5">
        <v>3.24</v>
      </c>
      <c r="C190" s="5">
        <v>4.01</v>
      </c>
      <c r="D190" s="5">
        <v>4.7</v>
      </c>
      <c r="E190" s="5">
        <v>3.7</v>
      </c>
      <c r="F190" s="54">
        <v>2.64</v>
      </c>
      <c r="G190" s="32">
        <v>4.51</v>
      </c>
      <c r="H190">
        <v>6.05</v>
      </c>
      <c r="J190" s="23"/>
      <c r="K190" s="23"/>
      <c r="L190" s="23"/>
      <c r="M190" s="23"/>
      <c r="N190" s="23"/>
      <c r="O190" s="23"/>
      <c r="P190" s="8"/>
      <c r="Q190" s="8"/>
    </row>
    <row r="191" spans="1:17" ht="12.75">
      <c r="A191" s="6" t="s">
        <v>98</v>
      </c>
      <c r="B191" s="5">
        <v>1.65</v>
      </c>
      <c r="C191" s="5">
        <v>2.13</v>
      </c>
      <c r="D191" s="5">
        <v>2.24</v>
      </c>
      <c r="E191" s="5">
        <v>4.08</v>
      </c>
      <c r="F191" s="54">
        <v>8.64</v>
      </c>
      <c r="G191" s="32">
        <v>8.1</v>
      </c>
      <c r="H191">
        <v>4.43</v>
      </c>
      <c r="J191" s="23"/>
      <c r="K191" s="23"/>
      <c r="L191" s="23"/>
      <c r="M191" s="23"/>
      <c r="N191" s="23"/>
      <c r="O191" s="23"/>
      <c r="P191" s="8"/>
      <c r="Q191" s="8"/>
    </row>
    <row r="192" spans="1:17" ht="12.75">
      <c r="A192" s="6" t="s">
        <v>44</v>
      </c>
      <c r="B192" s="5">
        <v>19.85</v>
      </c>
      <c r="C192" s="5">
        <v>21.31</v>
      </c>
      <c r="D192" s="5">
        <v>25.2</v>
      </c>
      <c r="E192" s="5">
        <v>27.31</v>
      </c>
      <c r="F192" s="54">
        <v>24.6</v>
      </c>
      <c r="G192" s="32">
        <v>19.45</v>
      </c>
      <c r="H192">
        <v>13.52</v>
      </c>
      <c r="J192" s="23"/>
      <c r="K192" s="23"/>
      <c r="L192" s="23"/>
      <c r="M192" s="23"/>
      <c r="N192" s="23"/>
      <c r="O192" s="23"/>
      <c r="P192" s="4"/>
      <c r="Q192" s="4"/>
    </row>
    <row r="193" spans="1:17" ht="12.75">
      <c r="A193" s="6"/>
      <c r="B193" s="5"/>
      <c r="C193" s="5"/>
      <c r="D193" s="5"/>
      <c r="E193" s="5"/>
      <c r="F193" s="54"/>
      <c r="I193" s="6"/>
      <c r="J193" s="26"/>
      <c r="K193" s="26"/>
      <c r="L193" s="26"/>
      <c r="M193" s="26"/>
      <c r="N193" s="26"/>
      <c r="O193" s="26"/>
      <c r="P193" s="5"/>
      <c r="Q193" s="5"/>
    </row>
    <row r="194" spans="1:9" ht="12.75">
      <c r="A194" s="6" t="s">
        <v>11</v>
      </c>
      <c r="B194" s="5">
        <v>1.46</v>
      </c>
      <c r="C194" s="5">
        <v>2.41</v>
      </c>
      <c r="D194" s="5">
        <v>3.1</v>
      </c>
      <c r="E194" s="5">
        <v>3.76</v>
      </c>
      <c r="F194" s="54">
        <v>3.42</v>
      </c>
      <c r="G194" s="5">
        <v>1.98</v>
      </c>
      <c r="H194">
        <v>1.13</v>
      </c>
      <c r="I194" s="6"/>
    </row>
    <row r="195" spans="1:9" ht="12.75">
      <c r="A195" s="6" t="s">
        <v>12</v>
      </c>
      <c r="B195" s="5">
        <v>30.07</v>
      </c>
      <c r="C195" s="5">
        <v>23.4</v>
      </c>
      <c r="D195" s="5">
        <v>13.33</v>
      </c>
      <c r="E195" s="5">
        <v>13.45</v>
      </c>
      <c r="F195" s="54">
        <v>12.73</v>
      </c>
      <c r="G195" s="32">
        <v>14.3</v>
      </c>
      <c r="H195" s="6">
        <v>13.98</v>
      </c>
      <c r="I195" s="6"/>
    </row>
    <row r="196" spans="1:9" ht="12.75">
      <c r="A196" s="6" t="s">
        <v>13</v>
      </c>
      <c r="B196" s="5">
        <v>0</v>
      </c>
      <c r="C196" s="5">
        <v>0</v>
      </c>
      <c r="D196" s="5">
        <v>0</v>
      </c>
      <c r="E196" s="5">
        <v>0</v>
      </c>
      <c r="F196" s="54">
        <v>0</v>
      </c>
      <c r="G196" s="32">
        <v>1.8</v>
      </c>
      <c r="H196" s="5">
        <v>1.05</v>
      </c>
      <c r="I196" s="6"/>
    </row>
    <row r="197" spans="1:54" s="23" customFormat="1" ht="12.75">
      <c r="A197" s="5"/>
      <c r="B197" s="5"/>
      <c r="C197" s="5"/>
      <c r="D197" s="5"/>
      <c r="E197" s="5"/>
      <c r="F197" s="5"/>
      <c r="G197" s="26"/>
      <c r="H197" s="5"/>
      <c r="I197" s="5"/>
      <c r="R197" s="4"/>
      <c r="AA197" s="4"/>
      <c r="AJ197" s="4"/>
      <c r="AS197" s="4"/>
      <c r="BB197" s="4"/>
    </row>
    <row r="198" spans="1:54" s="23" customFormat="1" ht="12.75">
      <c r="A198" s="5"/>
      <c r="B198" s="5"/>
      <c r="C198" s="5"/>
      <c r="D198" s="5"/>
      <c r="E198" s="5"/>
      <c r="F198" s="5"/>
      <c r="G198" s="26"/>
      <c r="H198" s="5"/>
      <c r="I198" s="5"/>
      <c r="R198" s="4"/>
      <c r="AA198" s="4"/>
      <c r="AJ198" s="4"/>
      <c r="AS198" s="4"/>
      <c r="BB198" s="4"/>
    </row>
    <row r="199" spans="1:54" s="23" customFormat="1" ht="12.75">
      <c r="A199" s="5"/>
      <c r="B199" s="5"/>
      <c r="C199" s="5"/>
      <c r="D199" s="5"/>
      <c r="E199" s="5"/>
      <c r="F199" s="5"/>
      <c r="G199" s="26"/>
      <c r="H199" s="5"/>
      <c r="I199" s="5"/>
      <c r="R199" s="4"/>
      <c r="AA199" s="4"/>
      <c r="AJ199" s="4"/>
      <c r="AS199" s="4"/>
      <c r="BB199" s="4"/>
    </row>
    <row r="200" spans="1:54" s="23" customFormat="1" ht="12.75">
      <c r="A200" s="49" t="s">
        <v>23</v>
      </c>
      <c r="B200" s="50"/>
      <c r="C200" s="50"/>
      <c r="D200" s="50"/>
      <c r="E200" s="50"/>
      <c r="F200" s="50"/>
      <c r="G200" s="117" t="s">
        <v>104</v>
      </c>
      <c r="H200" s="117"/>
      <c r="I200" s="5"/>
      <c r="R200" s="4"/>
      <c r="AA200" s="4"/>
      <c r="AJ200" s="4"/>
      <c r="AS200" s="4"/>
      <c r="BB200" s="4"/>
    </row>
    <row r="201" spans="1:54" s="23" customFormat="1" ht="12.75">
      <c r="A201" s="4"/>
      <c r="B201" s="4"/>
      <c r="C201" s="4"/>
      <c r="D201" s="4"/>
      <c r="E201" s="4"/>
      <c r="F201" s="4"/>
      <c r="G201" s="14"/>
      <c r="H201" s="29" t="s">
        <v>14</v>
      </c>
      <c r="I201" s="5"/>
      <c r="R201" s="4"/>
      <c r="AA201" s="4"/>
      <c r="AJ201" s="4"/>
      <c r="AS201" s="4"/>
      <c r="BB201" s="4"/>
    </row>
    <row r="202" spans="1:54" s="23" customFormat="1" ht="12.75">
      <c r="A202" s="53" t="s">
        <v>1</v>
      </c>
      <c r="B202" s="52" t="s">
        <v>0</v>
      </c>
      <c r="C202" s="52" t="s">
        <v>91</v>
      </c>
      <c r="D202" s="52" t="s">
        <v>95</v>
      </c>
      <c r="E202" s="52" t="s">
        <v>106</v>
      </c>
      <c r="F202" s="52" t="s">
        <v>111</v>
      </c>
      <c r="G202" s="51" t="s">
        <v>43</v>
      </c>
      <c r="H202" s="51" t="s">
        <v>88</v>
      </c>
      <c r="I202" s="5"/>
      <c r="R202" s="4"/>
      <c r="AA202" s="4"/>
      <c r="AJ202" s="4"/>
      <c r="AS202" s="4"/>
      <c r="BB202" s="4"/>
    </row>
    <row r="203" spans="1:9" ht="12.75">
      <c r="A203" s="53"/>
      <c r="B203" s="51"/>
      <c r="C203" s="51"/>
      <c r="D203" s="51"/>
      <c r="E203" s="51"/>
      <c r="F203" s="51"/>
      <c r="G203" s="52" t="s">
        <v>111</v>
      </c>
      <c r="H203" s="52" t="s">
        <v>111</v>
      </c>
      <c r="I203" s="6"/>
    </row>
    <row r="204" spans="1:9" ht="12.75">
      <c r="A204" s="3" t="s">
        <v>2</v>
      </c>
      <c r="B204" s="4">
        <v>2</v>
      </c>
      <c r="C204" s="4">
        <v>2</v>
      </c>
      <c r="D204" s="4">
        <v>2</v>
      </c>
      <c r="E204" s="4">
        <v>2</v>
      </c>
      <c r="F204" s="48">
        <v>2</v>
      </c>
      <c r="G204" s="7">
        <v>10</v>
      </c>
      <c r="H204">
        <v>825</v>
      </c>
      <c r="I204" s="6"/>
    </row>
    <row r="205" spans="1:9" ht="12.75">
      <c r="A205" s="3" t="s">
        <v>3</v>
      </c>
      <c r="B205" s="9">
        <v>80</v>
      </c>
      <c r="C205" s="9">
        <v>68</v>
      </c>
      <c r="D205" s="9">
        <v>76</v>
      </c>
      <c r="E205" s="9">
        <v>94</v>
      </c>
      <c r="F205" s="56">
        <v>123</v>
      </c>
      <c r="G205" s="31">
        <v>1010</v>
      </c>
      <c r="H205">
        <v>12039</v>
      </c>
      <c r="I205" s="6"/>
    </row>
    <row r="206" spans="1:26" ht="12.75">
      <c r="A206" s="3" t="s">
        <v>100</v>
      </c>
      <c r="B206" s="5">
        <v>820</v>
      </c>
      <c r="C206" s="5">
        <v>728</v>
      </c>
      <c r="D206" s="5">
        <v>704</v>
      </c>
      <c r="E206" s="5">
        <v>718</v>
      </c>
      <c r="F206" s="54">
        <v>617</v>
      </c>
      <c r="G206" s="32">
        <v>1252.28</v>
      </c>
      <c r="H206">
        <v>750.55</v>
      </c>
      <c r="S206" s="3"/>
      <c r="T206" s="3"/>
      <c r="U206" s="3"/>
      <c r="V206" s="3"/>
      <c r="W206" s="3"/>
      <c r="X206" s="4"/>
      <c r="Y206" s="3"/>
      <c r="Z206" s="3"/>
    </row>
    <row r="207" spans="1:8" ht="12.75">
      <c r="A207" s="3" t="s">
        <v>101</v>
      </c>
      <c r="B207" s="5">
        <v>-28</v>
      </c>
      <c r="C207" s="5">
        <v>-10</v>
      </c>
      <c r="D207" s="5">
        <v>-11</v>
      </c>
      <c r="E207" s="5">
        <v>20</v>
      </c>
      <c r="F207" s="54">
        <v>14</v>
      </c>
      <c r="G207" s="32">
        <v>24.78</v>
      </c>
      <c r="H207" s="32">
        <v>5.6</v>
      </c>
    </row>
    <row r="208" spans="1:6" ht="12.75">
      <c r="A208" s="3"/>
      <c r="B208" s="4"/>
      <c r="C208" s="4"/>
      <c r="D208" s="4"/>
      <c r="E208" s="4"/>
      <c r="F208" s="48"/>
    </row>
    <row r="209" spans="1:8" ht="12.75">
      <c r="A209" s="3" t="s">
        <v>123</v>
      </c>
      <c r="B209" s="8">
        <v>67</v>
      </c>
      <c r="C209" s="8">
        <v>88</v>
      </c>
      <c r="D209" s="8">
        <v>88</v>
      </c>
      <c r="E209" s="31">
        <v>95.27600000000001</v>
      </c>
      <c r="F209" s="66">
        <v>99.6278</v>
      </c>
      <c r="G209" s="31">
        <v>1995</v>
      </c>
      <c r="H209">
        <v>4708</v>
      </c>
    </row>
    <row r="210" spans="1:8" ht="12.75">
      <c r="A210" s="3" t="s">
        <v>4</v>
      </c>
      <c r="B210" s="4">
        <v>394</v>
      </c>
      <c r="C210" s="4">
        <v>327</v>
      </c>
      <c r="D210" s="4">
        <v>364</v>
      </c>
      <c r="E210" s="31">
        <v>395.3965</v>
      </c>
      <c r="F210" s="66">
        <v>471.9039</v>
      </c>
      <c r="G210" s="31">
        <v>7136</v>
      </c>
      <c r="H210">
        <v>51970</v>
      </c>
    </row>
    <row r="211" spans="1:8" ht="12.75">
      <c r="A211" s="3" t="s">
        <v>5</v>
      </c>
      <c r="B211" s="4">
        <v>189</v>
      </c>
      <c r="C211" s="4">
        <v>129</v>
      </c>
      <c r="D211" s="4">
        <v>109</v>
      </c>
      <c r="E211" s="31">
        <v>123.2491</v>
      </c>
      <c r="F211" s="66">
        <v>149.0168</v>
      </c>
      <c r="G211" s="31">
        <v>4345</v>
      </c>
      <c r="H211">
        <v>18542</v>
      </c>
    </row>
    <row r="212" spans="1:8" ht="12.75">
      <c r="A212" s="3" t="s">
        <v>6</v>
      </c>
      <c r="B212" s="4">
        <v>264</v>
      </c>
      <c r="C212" s="4">
        <v>169</v>
      </c>
      <c r="D212" s="4">
        <v>171</v>
      </c>
      <c r="E212" s="31">
        <v>280.3247</v>
      </c>
      <c r="F212" s="66">
        <v>287.1225</v>
      </c>
      <c r="G212" s="31">
        <v>5514</v>
      </c>
      <c r="H212">
        <v>38389</v>
      </c>
    </row>
    <row r="213" spans="1:7" ht="12.75">
      <c r="A213" s="3"/>
      <c r="B213" s="4"/>
      <c r="C213" s="4"/>
      <c r="D213" s="4"/>
      <c r="E213" s="31"/>
      <c r="F213" s="66"/>
      <c r="G213" s="31"/>
    </row>
    <row r="214" spans="1:8" ht="12.75">
      <c r="A214" s="3" t="s">
        <v>7</v>
      </c>
      <c r="B214" s="4">
        <v>34</v>
      </c>
      <c r="C214" s="4">
        <v>29</v>
      </c>
      <c r="D214" s="4">
        <v>30</v>
      </c>
      <c r="E214" s="31">
        <v>35.0355</v>
      </c>
      <c r="F214" s="66">
        <v>48.5625</v>
      </c>
      <c r="G214" s="31">
        <v>1011</v>
      </c>
      <c r="H214">
        <v>4972</v>
      </c>
    </row>
    <row r="215" spans="1:8" ht="12.75">
      <c r="A215" s="3" t="s">
        <v>8</v>
      </c>
      <c r="B215" s="4">
        <v>2</v>
      </c>
      <c r="C215" s="4">
        <v>5</v>
      </c>
      <c r="D215" s="4">
        <v>5</v>
      </c>
      <c r="E215" s="31">
        <v>8.6756</v>
      </c>
      <c r="F215" s="66">
        <v>14.9265</v>
      </c>
      <c r="G215" s="31">
        <v>496</v>
      </c>
      <c r="H215">
        <v>960</v>
      </c>
    </row>
    <row r="216" spans="1:8" ht="12.75">
      <c r="A216" s="3" t="s">
        <v>9</v>
      </c>
      <c r="B216" s="4">
        <v>22</v>
      </c>
      <c r="C216" s="4">
        <v>20</v>
      </c>
      <c r="D216" s="4">
        <v>17</v>
      </c>
      <c r="E216" s="31">
        <v>18.7821</v>
      </c>
      <c r="F216" s="66">
        <v>24.9663</v>
      </c>
      <c r="G216" s="31">
        <v>427</v>
      </c>
      <c r="H216">
        <v>3366</v>
      </c>
    </row>
    <row r="217" spans="1:8" ht="12.75">
      <c r="A217" s="3" t="s">
        <v>10</v>
      </c>
      <c r="B217" s="4">
        <v>13</v>
      </c>
      <c r="C217" s="4">
        <v>12</v>
      </c>
      <c r="D217" s="4">
        <v>11</v>
      </c>
      <c r="E217" s="31">
        <v>12.185</v>
      </c>
      <c r="F217" s="66">
        <v>16.8966</v>
      </c>
      <c r="G217" s="31">
        <v>410</v>
      </c>
      <c r="H217">
        <v>1142</v>
      </c>
    </row>
    <row r="218" spans="1:8" ht="12.75">
      <c r="A218" s="3"/>
      <c r="B218" s="4"/>
      <c r="C218" s="4"/>
      <c r="D218" s="4"/>
      <c r="E218" s="4"/>
      <c r="F218" s="48"/>
      <c r="H218" s="3"/>
    </row>
    <row r="219" spans="1:8" ht="12.75">
      <c r="A219" s="3" t="s">
        <v>97</v>
      </c>
      <c r="B219" s="5">
        <v>3.9</v>
      </c>
      <c r="C219" s="4">
        <v>4.35</v>
      </c>
      <c r="D219" s="4">
        <v>4.59</v>
      </c>
      <c r="E219" s="5">
        <v>4.5</v>
      </c>
      <c r="F219" s="54">
        <v>5.19</v>
      </c>
      <c r="G219" s="32">
        <v>4.51</v>
      </c>
      <c r="H219">
        <v>6.05</v>
      </c>
    </row>
    <row r="220" spans="1:8" ht="12.75">
      <c r="A220" s="3" t="s">
        <v>98</v>
      </c>
      <c r="B220" s="4">
        <v>1.86</v>
      </c>
      <c r="C220" s="4">
        <v>3.54</v>
      </c>
      <c r="D220" s="4">
        <v>5.38</v>
      </c>
      <c r="E220" s="4">
        <v>5.06</v>
      </c>
      <c r="F220" s="48">
        <v>7.11</v>
      </c>
      <c r="G220" s="32">
        <v>8.1</v>
      </c>
      <c r="H220">
        <v>4.43</v>
      </c>
    </row>
    <row r="221" spans="1:8" ht="12.75">
      <c r="A221" s="3" t="s">
        <v>44</v>
      </c>
      <c r="B221" s="5">
        <v>14.5</v>
      </c>
      <c r="C221" s="5">
        <v>15.94</v>
      </c>
      <c r="D221" s="5">
        <v>15.45</v>
      </c>
      <c r="E221" s="5">
        <v>16.03</v>
      </c>
      <c r="F221" s="54">
        <v>17.73</v>
      </c>
      <c r="G221" s="32">
        <v>19.45</v>
      </c>
      <c r="H221">
        <v>13.52</v>
      </c>
    </row>
    <row r="222" spans="1:6" ht="12.75">
      <c r="A222" s="3"/>
      <c r="B222" s="4"/>
      <c r="C222" s="4"/>
      <c r="D222" s="4"/>
      <c r="E222" s="4"/>
      <c r="F222" s="48"/>
    </row>
    <row r="223" spans="1:8" ht="12.75">
      <c r="A223" s="3" t="s">
        <v>11</v>
      </c>
      <c r="B223" s="4">
        <v>-3.52</v>
      </c>
      <c r="C223" s="4">
        <v>-1.32</v>
      </c>
      <c r="D223" s="5">
        <v>-1.9</v>
      </c>
      <c r="E223" s="5">
        <v>4.08</v>
      </c>
      <c r="F223" s="54">
        <v>3.14</v>
      </c>
      <c r="G223" s="5">
        <v>1.98</v>
      </c>
      <c r="H223">
        <v>1.13</v>
      </c>
    </row>
    <row r="224" spans="1:8" ht="12.75">
      <c r="A224" s="3" t="s">
        <v>12</v>
      </c>
      <c r="B224" s="4">
        <v>11.66</v>
      </c>
      <c r="C224" s="4">
        <v>18.77</v>
      </c>
      <c r="D224" s="5">
        <v>22</v>
      </c>
      <c r="E224" s="4">
        <v>21.61</v>
      </c>
      <c r="F224" s="48">
        <v>25.58</v>
      </c>
      <c r="G224" s="32">
        <v>14.3</v>
      </c>
      <c r="H224" s="6">
        <v>13.98</v>
      </c>
    </row>
    <row r="225" spans="1:8" ht="12.75">
      <c r="A225" s="3" t="s">
        <v>13</v>
      </c>
      <c r="B225" s="4">
        <v>5.53</v>
      </c>
      <c r="C225" s="4">
        <v>1.29</v>
      </c>
      <c r="D225" s="4">
        <v>0.12</v>
      </c>
      <c r="E225" s="4">
        <v>1.51</v>
      </c>
      <c r="F225" s="48">
        <v>0.09</v>
      </c>
      <c r="G225" s="32">
        <v>1.8</v>
      </c>
      <c r="H225" s="5">
        <v>1.05</v>
      </c>
    </row>
    <row r="226" spans="1:8" ht="12.75">
      <c r="A226" s="3"/>
      <c r="B226" s="3"/>
      <c r="C226" s="3"/>
      <c r="D226" s="3"/>
      <c r="E226" s="4"/>
      <c r="F226" s="4"/>
      <c r="G226" s="3"/>
      <c r="H226" s="3"/>
    </row>
    <row r="227" spans="5:6" ht="12.75">
      <c r="E227" s="23"/>
      <c r="F227" s="23"/>
    </row>
    <row r="228" spans="1:8" ht="12.75">
      <c r="A228" s="49" t="s">
        <v>23</v>
      </c>
      <c r="B228" s="50"/>
      <c r="C228" s="50"/>
      <c r="D228" s="50"/>
      <c r="E228" s="50"/>
      <c r="F228" s="50"/>
      <c r="G228" s="50"/>
      <c r="H228" s="55" t="s">
        <v>25</v>
      </c>
    </row>
    <row r="229" spans="1:54" s="23" customFormat="1" ht="12.75">
      <c r="A229" s="4"/>
      <c r="B229" s="4"/>
      <c r="C229" s="4"/>
      <c r="D229" s="4"/>
      <c r="E229" s="4"/>
      <c r="F229" s="4"/>
      <c r="G229" s="14"/>
      <c r="H229" s="29" t="s">
        <v>14</v>
      </c>
      <c r="I229" s="4"/>
      <c r="R229" s="4"/>
      <c r="AA229" s="4"/>
      <c r="AJ229" s="4"/>
      <c r="AS229" s="4"/>
      <c r="BB229" s="4"/>
    </row>
    <row r="230" spans="1:8" ht="12.75">
      <c r="A230" s="51" t="s">
        <v>1</v>
      </c>
      <c r="B230" s="52" t="s">
        <v>0</v>
      </c>
      <c r="C230" s="52" t="s">
        <v>91</v>
      </c>
      <c r="D230" s="52" t="s">
        <v>95</v>
      </c>
      <c r="E230" s="52" t="s">
        <v>106</v>
      </c>
      <c r="F230" s="52" t="s">
        <v>111</v>
      </c>
      <c r="G230" s="51" t="s">
        <v>43</v>
      </c>
      <c r="H230" s="51" t="s">
        <v>88</v>
      </c>
    </row>
    <row r="231" spans="1:8" ht="12.75">
      <c r="A231" s="51"/>
      <c r="B231" s="51"/>
      <c r="C231" s="51"/>
      <c r="D231" s="51"/>
      <c r="E231" s="51"/>
      <c r="F231" s="51"/>
      <c r="G231" s="52" t="s">
        <v>111</v>
      </c>
      <c r="H231" s="52" t="s">
        <v>111</v>
      </c>
    </row>
    <row r="232" spans="1:8" ht="12.75">
      <c r="A232" s="3" t="s">
        <v>2</v>
      </c>
      <c r="B232" s="4">
        <v>1</v>
      </c>
      <c r="C232" s="4">
        <v>1</v>
      </c>
      <c r="D232" s="4">
        <v>1</v>
      </c>
      <c r="E232" s="4">
        <v>1</v>
      </c>
      <c r="F232" s="48">
        <v>1</v>
      </c>
      <c r="G232" s="7">
        <v>10</v>
      </c>
      <c r="H232">
        <v>825</v>
      </c>
    </row>
    <row r="233" spans="1:8" ht="12.75">
      <c r="A233" s="3" t="s">
        <v>3</v>
      </c>
      <c r="B233" s="9">
        <v>33</v>
      </c>
      <c r="C233" s="9">
        <v>33</v>
      </c>
      <c r="D233" s="9">
        <v>25</v>
      </c>
      <c r="E233" s="9">
        <v>29</v>
      </c>
      <c r="F233" s="56">
        <v>29</v>
      </c>
      <c r="G233" s="31">
        <v>1010</v>
      </c>
      <c r="H233">
        <v>12039</v>
      </c>
    </row>
    <row r="234" spans="1:8" ht="12.75">
      <c r="A234" s="3" t="s">
        <v>100</v>
      </c>
      <c r="B234" s="5">
        <v>628.76</v>
      </c>
      <c r="C234" s="5">
        <v>587.1</v>
      </c>
      <c r="D234" s="5">
        <v>579</v>
      </c>
      <c r="E234" s="5">
        <v>483</v>
      </c>
      <c r="F234" s="54">
        <v>488</v>
      </c>
      <c r="G234" s="32">
        <v>1252.28</v>
      </c>
      <c r="H234">
        <v>750.55</v>
      </c>
    </row>
    <row r="235" spans="1:8" ht="12.75">
      <c r="A235" s="3" t="s">
        <v>101</v>
      </c>
      <c r="B235" s="4">
        <v>7.95</v>
      </c>
      <c r="C235" s="4">
        <v>1.64</v>
      </c>
      <c r="D235" s="5">
        <v>9</v>
      </c>
      <c r="E235" s="5">
        <v>15</v>
      </c>
      <c r="F235" s="54">
        <v>73</v>
      </c>
      <c r="G235" s="32">
        <v>24.78</v>
      </c>
      <c r="H235" s="32">
        <v>5.6</v>
      </c>
    </row>
    <row r="236" spans="1:6" ht="12.75">
      <c r="A236" s="3"/>
      <c r="B236" s="4"/>
      <c r="C236" s="4"/>
      <c r="D236" s="4"/>
      <c r="E236" s="4"/>
      <c r="F236" s="48"/>
    </row>
    <row r="237" spans="1:8" ht="12.75">
      <c r="A237" s="3" t="s">
        <v>123</v>
      </c>
      <c r="B237" s="8">
        <v>54</v>
      </c>
      <c r="C237" s="8">
        <v>55</v>
      </c>
      <c r="D237" s="8">
        <v>57</v>
      </c>
      <c r="E237" s="31">
        <v>60.6938</v>
      </c>
      <c r="F237" s="66">
        <v>80.41550000000001</v>
      </c>
      <c r="G237" s="31">
        <v>1995</v>
      </c>
      <c r="H237">
        <v>4708</v>
      </c>
    </row>
    <row r="238" spans="1:8" ht="12.75">
      <c r="A238" s="3" t="s">
        <v>4</v>
      </c>
      <c r="B238" s="4">
        <v>104</v>
      </c>
      <c r="C238" s="4">
        <v>87</v>
      </c>
      <c r="D238" s="4">
        <v>86</v>
      </c>
      <c r="E238" s="31">
        <v>74.1517</v>
      </c>
      <c r="F238" s="66">
        <v>86.3885</v>
      </c>
      <c r="G238" s="31">
        <v>7136</v>
      </c>
      <c r="H238">
        <v>51970</v>
      </c>
    </row>
    <row r="239" spans="1:8" ht="12.75">
      <c r="A239" s="3" t="s">
        <v>5</v>
      </c>
      <c r="B239" s="4">
        <v>32</v>
      </c>
      <c r="C239" s="4">
        <v>30</v>
      </c>
      <c r="D239" s="4">
        <v>31</v>
      </c>
      <c r="E239" s="31">
        <v>29.6371</v>
      </c>
      <c r="F239" s="66">
        <v>30.8496</v>
      </c>
      <c r="G239" s="31">
        <v>4345</v>
      </c>
      <c r="H239">
        <v>18542</v>
      </c>
    </row>
    <row r="240" spans="1:8" ht="12.75">
      <c r="A240" s="3" t="s">
        <v>6</v>
      </c>
      <c r="B240" s="4">
        <v>59</v>
      </c>
      <c r="C240" s="4">
        <v>49</v>
      </c>
      <c r="D240" s="4">
        <v>41</v>
      </c>
      <c r="E240" s="31">
        <v>41.4299</v>
      </c>
      <c r="F240" s="66">
        <v>45.3021</v>
      </c>
      <c r="G240" s="31">
        <v>5514</v>
      </c>
      <c r="H240">
        <v>38389</v>
      </c>
    </row>
    <row r="241" spans="1:7" ht="12.75">
      <c r="A241" s="3"/>
      <c r="B241" s="4"/>
      <c r="C241" s="4"/>
      <c r="D241" s="4"/>
      <c r="E241" s="31"/>
      <c r="F241" s="66"/>
      <c r="G241" s="31"/>
    </row>
    <row r="242" spans="1:8" ht="12.75">
      <c r="A242" s="3" t="s">
        <v>7</v>
      </c>
      <c r="B242" s="4">
        <v>8</v>
      </c>
      <c r="C242" s="4">
        <v>10</v>
      </c>
      <c r="D242" s="4">
        <v>10</v>
      </c>
      <c r="E242" s="31">
        <v>11.2069</v>
      </c>
      <c r="F242" s="66">
        <v>13.8016</v>
      </c>
      <c r="G242" s="31">
        <v>1011</v>
      </c>
      <c r="H242">
        <v>4972</v>
      </c>
    </row>
    <row r="243" spans="1:8" ht="12.75">
      <c r="A243" s="3" t="s">
        <v>8</v>
      </c>
      <c r="B243" s="4">
        <v>6</v>
      </c>
      <c r="C243" s="4">
        <v>4</v>
      </c>
      <c r="D243" s="4">
        <v>3</v>
      </c>
      <c r="E243" s="31">
        <v>3.57</v>
      </c>
      <c r="F243" s="66">
        <v>15.388</v>
      </c>
      <c r="G243" s="31">
        <v>496</v>
      </c>
      <c r="H243">
        <v>960</v>
      </c>
    </row>
    <row r="244" spans="1:8" ht="12.75">
      <c r="A244" s="3" t="s">
        <v>9</v>
      </c>
      <c r="B244" s="4">
        <v>5</v>
      </c>
      <c r="C244" s="4">
        <v>4</v>
      </c>
      <c r="D244" s="4">
        <v>4</v>
      </c>
      <c r="E244" s="31">
        <v>3.1238</v>
      </c>
      <c r="F244" s="66">
        <v>3.2225</v>
      </c>
      <c r="G244" s="31">
        <v>427</v>
      </c>
      <c r="H244">
        <v>3366</v>
      </c>
    </row>
    <row r="245" spans="1:8" ht="12.75">
      <c r="A245" s="3" t="s">
        <v>10</v>
      </c>
      <c r="B245" s="4">
        <v>2</v>
      </c>
      <c r="C245" s="4">
        <v>3</v>
      </c>
      <c r="D245" s="4">
        <v>3</v>
      </c>
      <c r="E245" s="31">
        <v>2.684</v>
      </c>
      <c r="F245" s="66">
        <v>3.2033</v>
      </c>
      <c r="G245" s="31">
        <v>410</v>
      </c>
      <c r="H245">
        <v>1142</v>
      </c>
    </row>
    <row r="246" spans="1:8" ht="12.75">
      <c r="A246" s="3"/>
      <c r="B246" s="4"/>
      <c r="C246" s="4"/>
      <c r="D246" s="4"/>
      <c r="E246" s="4"/>
      <c r="F246" s="48"/>
      <c r="H246" s="3"/>
    </row>
    <row r="247" spans="1:8" ht="12.75">
      <c r="A247" s="3" t="s">
        <v>97</v>
      </c>
      <c r="B247" s="4">
        <v>4.49</v>
      </c>
      <c r="C247" s="4">
        <v>3.98</v>
      </c>
      <c r="D247" s="4">
        <v>4.18</v>
      </c>
      <c r="E247" s="5">
        <v>3.7</v>
      </c>
      <c r="F247" s="54">
        <v>3.82</v>
      </c>
      <c r="G247" s="32">
        <v>4.51</v>
      </c>
      <c r="H247">
        <v>6.05</v>
      </c>
    </row>
    <row r="248" spans="1:8" ht="12.75">
      <c r="A248" s="3" t="s">
        <v>98</v>
      </c>
      <c r="B248" s="4">
        <v>4.52</v>
      </c>
      <c r="C248" s="4">
        <v>5.34</v>
      </c>
      <c r="D248" s="4">
        <v>4.17</v>
      </c>
      <c r="E248" s="4">
        <v>9.07</v>
      </c>
      <c r="F248" s="48">
        <v>10.29</v>
      </c>
      <c r="G248" s="32">
        <v>8.1</v>
      </c>
      <c r="H248">
        <v>4.43</v>
      </c>
    </row>
    <row r="249" spans="1:8" ht="12.75">
      <c r="A249" s="3" t="s">
        <v>44</v>
      </c>
      <c r="B249" s="5">
        <v>10.3</v>
      </c>
      <c r="C249" s="5">
        <v>13.99</v>
      </c>
      <c r="D249" s="5">
        <v>13.78</v>
      </c>
      <c r="E249" s="5">
        <v>14.71</v>
      </c>
      <c r="F249" s="54">
        <v>16.28</v>
      </c>
      <c r="G249" s="32">
        <v>19.45</v>
      </c>
      <c r="H249">
        <v>13.52</v>
      </c>
    </row>
    <row r="250" spans="1:6" ht="12.75">
      <c r="A250" s="3"/>
      <c r="B250" s="4"/>
      <c r="C250" s="4"/>
      <c r="D250" s="4"/>
      <c r="E250" s="4"/>
      <c r="F250" s="48"/>
    </row>
    <row r="251" spans="1:8" ht="12.75">
      <c r="A251" s="3" t="s">
        <v>11</v>
      </c>
      <c r="B251" s="4">
        <v>1.19</v>
      </c>
      <c r="C251" s="4">
        <v>0.25</v>
      </c>
      <c r="D251" s="4">
        <v>1.25</v>
      </c>
      <c r="E251" s="4">
        <v>2.24</v>
      </c>
      <c r="F251" s="48">
        <v>10.23</v>
      </c>
      <c r="G251" s="5">
        <v>1.98</v>
      </c>
      <c r="H251">
        <v>1.13</v>
      </c>
    </row>
    <row r="252" spans="1:8" ht="12.75">
      <c r="A252" s="3" t="s">
        <v>12</v>
      </c>
      <c r="B252" s="4">
        <v>49.4</v>
      </c>
      <c r="C252" s="4">
        <v>56.37</v>
      </c>
      <c r="D252" s="4">
        <v>63.21</v>
      </c>
      <c r="E252" s="4">
        <v>55.97</v>
      </c>
      <c r="F252" s="48">
        <v>45.18</v>
      </c>
      <c r="G252" s="32">
        <v>14.3</v>
      </c>
      <c r="H252" s="6">
        <v>13.98</v>
      </c>
    </row>
    <row r="253" spans="1:8" ht="12.75">
      <c r="A253" s="3" t="s">
        <v>13</v>
      </c>
      <c r="B253" s="4">
        <v>13.76</v>
      </c>
      <c r="C253" s="4">
        <v>23.74</v>
      </c>
      <c r="D253" s="4">
        <v>14.96</v>
      </c>
      <c r="E253" s="4">
        <v>4.01</v>
      </c>
      <c r="F253" s="54">
        <v>0</v>
      </c>
      <c r="G253" s="32">
        <v>1.8</v>
      </c>
      <c r="H253" s="5">
        <v>1.05</v>
      </c>
    </row>
    <row r="254" spans="5:17" ht="12.75">
      <c r="E254" s="23"/>
      <c r="F254" s="23"/>
      <c r="J254" s="3"/>
      <c r="K254" s="3"/>
      <c r="L254" s="3"/>
      <c r="M254" s="3"/>
      <c r="N254" s="3"/>
      <c r="O254" s="3"/>
      <c r="P254" s="3"/>
      <c r="Q254" s="3"/>
    </row>
    <row r="255" spans="5:6" ht="12.75">
      <c r="E255" s="23"/>
      <c r="F255" s="23"/>
    </row>
    <row r="256" spans="1:8" ht="12.75">
      <c r="A256" s="49" t="s">
        <v>23</v>
      </c>
      <c r="B256" s="50"/>
      <c r="C256" s="50"/>
      <c r="D256" s="50"/>
      <c r="E256" s="50"/>
      <c r="F256" s="50"/>
      <c r="G256" s="117" t="s">
        <v>66</v>
      </c>
      <c r="H256" s="117"/>
    </row>
    <row r="257" spans="1:54" s="23" customFormat="1" ht="12.75">
      <c r="A257" s="4"/>
      <c r="B257" s="4"/>
      <c r="C257" s="4"/>
      <c r="D257" s="4"/>
      <c r="E257" s="4"/>
      <c r="F257" s="4"/>
      <c r="G257" s="14"/>
      <c r="H257" s="29" t="s">
        <v>14</v>
      </c>
      <c r="I257" s="4"/>
      <c r="R257" s="4"/>
      <c r="AA257" s="4"/>
      <c r="AJ257" s="4"/>
      <c r="AS257" s="4"/>
      <c r="BB257" s="4"/>
    </row>
    <row r="258" spans="1:8" ht="12.75">
      <c r="A258" s="51" t="s">
        <v>1</v>
      </c>
      <c r="B258" s="52" t="s">
        <v>0</v>
      </c>
      <c r="C258" s="52" t="s">
        <v>91</v>
      </c>
      <c r="D258" s="52" t="s">
        <v>95</v>
      </c>
      <c r="E258" s="52" t="s">
        <v>106</v>
      </c>
      <c r="F258" s="52" t="s">
        <v>111</v>
      </c>
      <c r="G258" s="51" t="s">
        <v>43</v>
      </c>
      <c r="H258" s="51" t="s">
        <v>88</v>
      </c>
    </row>
    <row r="259" spans="1:8" ht="12.75">
      <c r="A259" s="51"/>
      <c r="B259" s="51"/>
      <c r="C259" s="51"/>
      <c r="D259" s="51"/>
      <c r="E259" s="51"/>
      <c r="F259" s="51"/>
      <c r="G259" s="52" t="s">
        <v>111</v>
      </c>
      <c r="H259" s="52" t="s">
        <v>111</v>
      </c>
    </row>
    <row r="260" spans="1:8" ht="12.75">
      <c r="A260" s="3" t="s">
        <v>2</v>
      </c>
      <c r="B260" s="4">
        <v>5</v>
      </c>
      <c r="C260" s="4">
        <v>5</v>
      </c>
      <c r="D260" s="4">
        <v>5</v>
      </c>
      <c r="E260" s="4">
        <v>5</v>
      </c>
      <c r="F260" s="48">
        <v>5</v>
      </c>
      <c r="G260" s="7">
        <v>10</v>
      </c>
      <c r="H260">
        <v>825</v>
      </c>
    </row>
    <row r="261" spans="1:8" ht="12.75">
      <c r="A261" s="3" t="s">
        <v>3</v>
      </c>
      <c r="B261" s="10">
        <v>187</v>
      </c>
      <c r="C261" s="10">
        <v>189</v>
      </c>
      <c r="D261" s="10">
        <v>194</v>
      </c>
      <c r="E261" s="10">
        <v>203</v>
      </c>
      <c r="F261" s="61">
        <v>195</v>
      </c>
      <c r="G261" s="31">
        <v>1010</v>
      </c>
      <c r="H261">
        <v>12039</v>
      </c>
    </row>
    <row r="262" spans="1:8" ht="12.75">
      <c r="A262" s="3" t="s">
        <v>100</v>
      </c>
      <c r="B262" s="5">
        <v>2085.17</v>
      </c>
      <c r="C262" s="5">
        <v>2040.25</v>
      </c>
      <c r="D262" s="5">
        <v>2311.12</v>
      </c>
      <c r="E262" s="5">
        <v>3082.88</v>
      </c>
      <c r="F262" s="54">
        <v>3890.97</v>
      </c>
      <c r="G262" s="32">
        <v>1252.28</v>
      </c>
      <c r="H262">
        <v>750.55</v>
      </c>
    </row>
    <row r="263" spans="1:8" ht="12.75">
      <c r="A263" s="3" t="s">
        <v>101</v>
      </c>
      <c r="B263" s="5">
        <v>-6.3</v>
      </c>
      <c r="C263" s="5">
        <v>16.5</v>
      </c>
      <c r="D263" s="5">
        <v>39.1</v>
      </c>
      <c r="E263" s="5">
        <v>49.89</v>
      </c>
      <c r="F263" s="54">
        <v>78.39</v>
      </c>
      <c r="G263" s="32">
        <v>24.78</v>
      </c>
      <c r="H263" s="32">
        <v>5.6</v>
      </c>
    </row>
    <row r="264" spans="1:6" ht="12.75">
      <c r="A264" s="3"/>
      <c r="B264" s="4"/>
      <c r="C264" s="4"/>
      <c r="D264" s="4"/>
      <c r="E264" s="4"/>
      <c r="F264" s="48"/>
    </row>
    <row r="265" spans="1:8" ht="12.75">
      <c r="A265" s="3" t="s">
        <v>123</v>
      </c>
      <c r="B265" s="8">
        <v>257</v>
      </c>
      <c r="C265" s="8">
        <v>303</v>
      </c>
      <c r="D265" s="8">
        <v>608</v>
      </c>
      <c r="E265" s="31">
        <v>708.0633</v>
      </c>
      <c r="F265" s="66">
        <v>860.9298</v>
      </c>
      <c r="G265" s="31">
        <v>1995</v>
      </c>
      <c r="H265">
        <v>4708</v>
      </c>
    </row>
    <row r="266" spans="1:8" ht="12.75">
      <c r="A266" s="3" t="s">
        <v>4</v>
      </c>
      <c r="B266" s="4">
        <v>1602</v>
      </c>
      <c r="C266" s="4">
        <v>2355</v>
      </c>
      <c r="D266" s="4">
        <v>2079</v>
      </c>
      <c r="E266" s="31">
        <v>3754.713</v>
      </c>
      <c r="F266" s="66">
        <v>2975.7409</v>
      </c>
      <c r="G266" s="31">
        <v>7136</v>
      </c>
      <c r="H266">
        <v>51970</v>
      </c>
    </row>
    <row r="267" spans="1:8" ht="12.75">
      <c r="A267" s="3" t="s">
        <v>5</v>
      </c>
      <c r="B267" s="4">
        <v>895</v>
      </c>
      <c r="C267" s="4">
        <v>981</v>
      </c>
      <c r="D267" s="4">
        <v>1095</v>
      </c>
      <c r="E267" s="31">
        <v>1644.3955</v>
      </c>
      <c r="F267" s="66">
        <v>1726.1548</v>
      </c>
      <c r="G267" s="31">
        <v>4345</v>
      </c>
      <c r="H267">
        <v>18542</v>
      </c>
    </row>
    <row r="268" spans="1:8" ht="12.75">
      <c r="A268" s="3" t="s">
        <v>6</v>
      </c>
      <c r="B268" s="4">
        <v>2053</v>
      </c>
      <c r="C268" s="4">
        <v>2440</v>
      </c>
      <c r="D268" s="4">
        <v>2969</v>
      </c>
      <c r="E268" s="31">
        <v>4773.8056</v>
      </c>
      <c r="F268" s="66">
        <v>4805.2824</v>
      </c>
      <c r="G268" s="31">
        <v>5514</v>
      </c>
      <c r="H268">
        <v>38389</v>
      </c>
    </row>
    <row r="269" spans="1:7" ht="12.75">
      <c r="A269" s="3"/>
      <c r="B269" s="4"/>
      <c r="C269" s="4"/>
      <c r="D269" s="4"/>
      <c r="E269" s="31"/>
      <c r="F269" s="66"/>
      <c r="G269" s="31"/>
    </row>
    <row r="270" spans="1:8" ht="12.75">
      <c r="A270" s="3" t="s">
        <v>7</v>
      </c>
      <c r="B270" s="4">
        <v>159</v>
      </c>
      <c r="C270" s="4">
        <v>184</v>
      </c>
      <c r="D270" s="4">
        <v>257</v>
      </c>
      <c r="E270" s="31">
        <v>354.413</v>
      </c>
      <c r="F270" s="66">
        <v>545.2506</v>
      </c>
      <c r="G270" s="31">
        <v>1011</v>
      </c>
      <c r="H270">
        <v>4972</v>
      </c>
    </row>
    <row r="271" spans="1:8" ht="12.75">
      <c r="A271" s="3" t="s">
        <v>8</v>
      </c>
      <c r="B271" s="4">
        <v>52</v>
      </c>
      <c r="C271" s="4">
        <v>49</v>
      </c>
      <c r="D271" s="4">
        <v>82</v>
      </c>
      <c r="E271" s="31">
        <v>113.6557</v>
      </c>
      <c r="F271" s="66">
        <v>171.406</v>
      </c>
      <c r="G271" s="31">
        <v>496</v>
      </c>
      <c r="H271">
        <v>960</v>
      </c>
    </row>
    <row r="272" spans="1:8" ht="12.75">
      <c r="A272" s="3" t="s">
        <v>9</v>
      </c>
      <c r="B272" s="4">
        <v>108</v>
      </c>
      <c r="C272" s="4">
        <v>130</v>
      </c>
      <c r="D272" s="4">
        <v>179</v>
      </c>
      <c r="E272" s="31">
        <v>257.8889</v>
      </c>
      <c r="F272" s="66">
        <v>371.0297</v>
      </c>
      <c r="G272" s="31">
        <v>427</v>
      </c>
      <c r="H272">
        <v>3366</v>
      </c>
    </row>
    <row r="273" spans="1:8" ht="12.75">
      <c r="A273" s="3" t="s">
        <v>10</v>
      </c>
      <c r="B273" s="4">
        <v>35</v>
      </c>
      <c r="C273" s="4">
        <v>34</v>
      </c>
      <c r="D273" s="4">
        <v>40</v>
      </c>
      <c r="E273" s="31">
        <v>40.2743</v>
      </c>
      <c r="F273" s="66">
        <v>58.5696</v>
      </c>
      <c r="G273" s="31">
        <v>410</v>
      </c>
      <c r="H273">
        <v>1142</v>
      </c>
    </row>
    <row r="274" spans="1:8" ht="12.75">
      <c r="A274" s="3"/>
      <c r="B274" s="4"/>
      <c r="C274" s="4"/>
      <c r="D274" s="4"/>
      <c r="E274" s="4"/>
      <c r="F274" s="48"/>
      <c r="H274" s="3"/>
    </row>
    <row r="275" spans="1:8" ht="12.75">
      <c r="A275" s="3" t="s">
        <v>97</v>
      </c>
      <c r="B275" s="4">
        <v>3.71</v>
      </c>
      <c r="C275" s="4">
        <v>4.22</v>
      </c>
      <c r="D275" s="4">
        <v>5.16</v>
      </c>
      <c r="E275" s="4">
        <v>5.11</v>
      </c>
      <c r="F275" s="48">
        <v>5.94</v>
      </c>
      <c r="G275" s="32">
        <v>4.51</v>
      </c>
      <c r="H275">
        <v>6.05</v>
      </c>
    </row>
    <row r="276" spans="1:8" ht="12.75">
      <c r="A276" s="3" t="s">
        <v>98</v>
      </c>
      <c r="B276" s="4">
        <v>1.32</v>
      </c>
      <c r="C276" s="4">
        <v>1.18</v>
      </c>
      <c r="D276" s="4">
        <v>1.63</v>
      </c>
      <c r="E276" s="4">
        <v>1.58</v>
      </c>
      <c r="F276" s="48">
        <v>2.58</v>
      </c>
      <c r="G276" s="32">
        <v>8.1</v>
      </c>
      <c r="H276">
        <v>4.43</v>
      </c>
    </row>
    <row r="277" spans="1:8" ht="12.75">
      <c r="A277" s="3" t="s">
        <v>44</v>
      </c>
      <c r="B277" s="5">
        <v>9.17</v>
      </c>
      <c r="C277" s="5">
        <v>8.21</v>
      </c>
      <c r="D277" s="5">
        <v>7.06</v>
      </c>
      <c r="E277" s="5">
        <v>5.67</v>
      </c>
      <c r="F277" s="54">
        <v>4.16</v>
      </c>
      <c r="G277" s="32">
        <v>19.45</v>
      </c>
      <c r="H277">
        <v>13.52</v>
      </c>
    </row>
    <row r="278" spans="1:6" ht="12.75">
      <c r="A278" s="3"/>
      <c r="B278" s="4"/>
      <c r="C278" s="4"/>
      <c r="D278" s="4"/>
      <c r="E278" s="4"/>
      <c r="F278" s="48"/>
    </row>
    <row r="279" spans="1:8" ht="12.75">
      <c r="A279" s="3" t="s">
        <v>11</v>
      </c>
      <c r="B279" s="4">
        <v>-0.35</v>
      </c>
      <c r="C279" s="4">
        <v>0.83</v>
      </c>
      <c r="D279" s="4">
        <v>1.73</v>
      </c>
      <c r="E279" s="4">
        <v>1.73</v>
      </c>
      <c r="F279" s="48">
        <v>2.04</v>
      </c>
      <c r="G279" s="5">
        <v>1.98</v>
      </c>
      <c r="H279">
        <v>1.13</v>
      </c>
    </row>
    <row r="280" spans="1:8" ht="12.75">
      <c r="A280" s="3" t="s">
        <v>12</v>
      </c>
      <c r="B280" s="4">
        <v>15.27</v>
      </c>
      <c r="C280" s="4">
        <v>13.71</v>
      </c>
      <c r="D280" s="4">
        <v>23.26</v>
      </c>
      <c r="E280" s="4">
        <v>20.15</v>
      </c>
      <c r="F280" s="48">
        <v>13.38</v>
      </c>
      <c r="G280" s="32">
        <v>14.3</v>
      </c>
      <c r="H280" s="6">
        <v>13.98</v>
      </c>
    </row>
    <row r="281" spans="1:8" ht="12.75">
      <c r="A281" s="3" t="s">
        <v>13</v>
      </c>
      <c r="B281" s="4">
        <v>3.08</v>
      </c>
      <c r="C281" s="5">
        <v>1</v>
      </c>
      <c r="D281" s="5">
        <v>0</v>
      </c>
      <c r="E281" s="5">
        <v>0</v>
      </c>
      <c r="F281" s="54">
        <v>0</v>
      </c>
      <c r="G281" s="32">
        <v>1.8</v>
      </c>
      <c r="H281" s="5">
        <v>1.05</v>
      </c>
    </row>
    <row r="282" spans="5:17" ht="12.75">
      <c r="E282" s="23"/>
      <c r="F282" s="23"/>
      <c r="J282" s="3"/>
      <c r="K282" s="3"/>
      <c r="L282" s="3"/>
      <c r="M282" s="3"/>
      <c r="N282" s="3"/>
      <c r="O282" s="3"/>
      <c r="P282" s="3"/>
      <c r="Q282" s="3"/>
    </row>
    <row r="283" spans="5:6" ht="12.75">
      <c r="E283" s="23"/>
      <c r="F283" s="23"/>
    </row>
    <row r="284" spans="1:8" ht="12.75">
      <c r="A284" s="49" t="s">
        <v>23</v>
      </c>
      <c r="B284" s="50"/>
      <c r="C284" s="49"/>
      <c r="D284" s="49"/>
      <c r="E284" s="49"/>
      <c r="F284" s="49"/>
      <c r="G284" s="117" t="s">
        <v>102</v>
      </c>
      <c r="H284" s="117"/>
    </row>
    <row r="285" spans="1:54" s="23" customFormat="1" ht="12.75">
      <c r="A285" s="4"/>
      <c r="B285" s="4"/>
      <c r="C285" s="4"/>
      <c r="D285" s="4"/>
      <c r="E285" s="4"/>
      <c r="F285" s="4"/>
      <c r="G285" s="14"/>
      <c r="H285" s="29" t="s">
        <v>14</v>
      </c>
      <c r="I285" s="4"/>
      <c r="R285" s="4"/>
      <c r="AA285" s="4"/>
      <c r="AJ285" s="4"/>
      <c r="AS285" s="4"/>
      <c r="BB285" s="4"/>
    </row>
    <row r="286" spans="1:8" ht="12.75">
      <c r="A286" s="51" t="s">
        <v>1</v>
      </c>
      <c r="B286" s="52" t="s">
        <v>0</v>
      </c>
      <c r="C286" s="52" t="s">
        <v>91</v>
      </c>
      <c r="D286" s="52" t="s">
        <v>95</v>
      </c>
      <c r="E286" s="52" t="s">
        <v>106</v>
      </c>
      <c r="F286" s="52" t="s">
        <v>111</v>
      </c>
      <c r="G286" s="51" t="s">
        <v>43</v>
      </c>
      <c r="H286" s="51" t="s">
        <v>88</v>
      </c>
    </row>
    <row r="287" spans="1:8" ht="12.75">
      <c r="A287" s="51"/>
      <c r="B287" s="51"/>
      <c r="C287" s="51"/>
      <c r="D287" s="51"/>
      <c r="E287" s="51"/>
      <c r="F287" s="51"/>
      <c r="G287" s="52" t="s">
        <v>111</v>
      </c>
      <c r="H287" s="52" t="s">
        <v>111</v>
      </c>
    </row>
    <row r="288" spans="1:8" ht="12.75">
      <c r="A288" s="3" t="s">
        <v>2</v>
      </c>
      <c r="B288" s="4">
        <v>3</v>
      </c>
      <c r="C288" s="4">
        <v>3</v>
      </c>
      <c r="D288" s="4">
        <v>3</v>
      </c>
      <c r="E288" s="4">
        <v>3</v>
      </c>
      <c r="F288" s="48">
        <v>3</v>
      </c>
      <c r="G288" s="7">
        <v>10</v>
      </c>
      <c r="H288">
        <v>825</v>
      </c>
    </row>
    <row r="289" spans="1:8" ht="12.75">
      <c r="A289" s="3" t="s">
        <v>3</v>
      </c>
      <c r="B289" s="9">
        <v>156</v>
      </c>
      <c r="C289" s="9">
        <v>159</v>
      </c>
      <c r="D289" s="9">
        <v>132</v>
      </c>
      <c r="E289" s="9">
        <v>137</v>
      </c>
      <c r="F289" s="56">
        <v>150</v>
      </c>
      <c r="G289" s="31">
        <v>1010</v>
      </c>
      <c r="H289">
        <v>12039</v>
      </c>
    </row>
    <row r="290" spans="1:8" ht="12.75">
      <c r="A290" s="3" t="s">
        <v>100</v>
      </c>
      <c r="B290" s="5">
        <v>663.58</v>
      </c>
      <c r="C290" s="5">
        <v>1113.29</v>
      </c>
      <c r="D290" s="5">
        <v>1780.52</v>
      </c>
      <c r="E290" s="5">
        <v>2613.45</v>
      </c>
      <c r="F290" s="54">
        <v>3107.91</v>
      </c>
      <c r="G290" s="32">
        <v>1252.28</v>
      </c>
      <c r="H290">
        <v>750.55</v>
      </c>
    </row>
    <row r="291" spans="1:8" ht="12.75">
      <c r="A291" s="3" t="s">
        <v>101</v>
      </c>
      <c r="B291" s="4">
        <v>6.45</v>
      </c>
      <c r="C291" s="5">
        <v>0.2</v>
      </c>
      <c r="D291" s="5">
        <v>35.42</v>
      </c>
      <c r="E291" s="5">
        <v>60.5</v>
      </c>
      <c r="F291" s="54">
        <v>41.57</v>
      </c>
      <c r="G291" s="32">
        <v>24.78</v>
      </c>
      <c r="H291" s="32">
        <v>5.6</v>
      </c>
    </row>
    <row r="292" spans="1:6" ht="12.75">
      <c r="A292" s="3"/>
      <c r="B292" s="4"/>
      <c r="C292" s="4"/>
      <c r="D292" s="4"/>
      <c r="E292" s="4"/>
      <c r="F292" s="48"/>
    </row>
    <row r="293" spans="1:8" ht="12.75">
      <c r="A293" s="3" t="s">
        <v>123</v>
      </c>
      <c r="B293" s="8">
        <v>369</v>
      </c>
      <c r="C293" s="8">
        <v>595</v>
      </c>
      <c r="D293" s="8">
        <v>642</v>
      </c>
      <c r="E293" s="31">
        <v>1140.0507</v>
      </c>
      <c r="F293" s="66">
        <v>1207.8118</v>
      </c>
      <c r="G293" s="31">
        <v>1995</v>
      </c>
      <c r="H293">
        <v>4708</v>
      </c>
    </row>
    <row r="294" spans="1:8" ht="12.75">
      <c r="A294" s="3" t="s">
        <v>4</v>
      </c>
      <c r="B294" s="4">
        <v>532</v>
      </c>
      <c r="C294" s="4">
        <v>784</v>
      </c>
      <c r="D294" s="4">
        <v>960</v>
      </c>
      <c r="E294" s="31">
        <v>1326.8464</v>
      </c>
      <c r="F294" s="66">
        <v>2076.0261</v>
      </c>
      <c r="G294" s="31">
        <v>7136</v>
      </c>
      <c r="H294">
        <v>51970</v>
      </c>
    </row>
    <row r="295" spans="1:8" ht="12.75">
      <c r="A295" s="3" t="s">
        <v>5</v>
      </c>
      <c r="B295" s="4">
        <v>342</v>
      </c>
      <c r="C295" s="4">
        <v>449</v>
      </c>
      <c r="D295" s="4">
        <v>522</v>
      </c>
      <c r="E295" s="31">
        <v>588.7385</v>
      </c>
      <c r="F295" s="66">
        <v>875.1122</v>
      </c>
      <c r="G295" s="31">
        <v>4345</v>
      </c>
      <c r="H295">
        <v>18542</v>
      </c>
    </row>
    <row r="296" spans="1:8" ht="12.75">
      <c r="A296" s="3" t="s">
        <v>6</v>
      </c>
      <c r="B296" s="4">
        <v>559</v>
      </c>
      <c r="C296" s="4">
        <v>1034</v>
      </c>
      <c r="D296" s="4">
        <v>1589</v>
      </c>
      <c r="E296" s="31">
        <v>2307.0683</v>
      </c>
      <c r="F296" s="66">
        <v>2991.3176</v>
      </c>
      <c r="G296" s="31">
        <v>5514</v>
      </c>
      <c r="H296">
        <v>38389</v>
      </c>
    </row>
    <row r="297" spans="1:7" ht="12.75">
      <c r="A297" s="3"/>
      <c r="B297" s="4"/>
      <c r="C297" s="4"/>
      <c r="D297" s="4"/>
      <c r="E297" s="31"/>
      <c r="F297" s="66"/>
      <c r="G297" s="31"/>
    </row>
    <row r="298" spans="1:8" ht="12.75">
      <c r="A298" s="3" t="s">
        <v>7</v>
      </c>
      <c r="B298" s="4">
        <v>57</v>
      </c>
      <c r="C298" s="4">
        <v>79</v>
      </c>
      <c r="D298" s="4">
        <v>127</v>
      </c>
      <c r="E298" s="31">
        <v>213.5428</v>
      </c>
      <c r="F298" s="66">
        <v>315.371</v>
      </c>
      <c r="G298" s="31">
        <v>1011</v>
      </c>
      <c r="H298">
        <v>4972</v>
      </c>
    </row>
    <row r="299" spans="1:8" ht="12.75">
      <c r="A299" s="3" t="s">
        <v>8</v>
      </c>
      <c r="B299" s="4">
        <v>57</v>
      </c>
      <c r="C299" s="4">
        <v>36</v>
      </c>
      <c r="D299" s="4">
        <v>49</v>
      </c>
      <c r="E299" s="31">
        <v>42.6529</v>
      </c>
      <c r="F299" s="66">
        <v>62.708</v>
      </c>
      <c r="G299" s="31">
        <v>496</v>
      </c>
      <c r="H299">
        <v>960</v>
      </c>
    </row>
    <row r="300" spans="1:8" ht="12.75">
      <c r="A300" s="3" t="s">
        <v>9</v>
      </c>
      <c r="B300" s="4">
        <v>16</v>
      </c>
      <c r="C300" s="4">
        <v>30</v>
      </c>
      <c r="D300" s="4">
        <v>48</v>
      </c>
      <c r="E300" s="31">
        <v>77.0447</v>
      </c>
      <c r="F300" s="66">
        <v>174.3372</v>
      </c>
      <c r="G300" s="31">
        <v>427</v>
      </c>
      <c r="H300">
        <v>3366</v>
      </c>
    </row>
    <row r="301" spans="1:8" ht="12.75">
      <c r="A301" s="3" t="s">
        <v>10</v>
      </c>
      <c r="B301" s="4">
        <v>34</v>
      </c>
      <c r="C301" s="4">
        <v>42</v>
      </c>
      <c r="D301" s="4">
        <v>42</v>
      </c>
      <c r="E301" s="31">
        <v>30.322</v>
      </c>
      <c r="F301" s="66">
        <v>40.7988</v>
      </c>
      <c r="G301" s="31">
        <v>410</v>
      </c>
      <c r="H301">
        <v>1142</v>
      </c>
    </row>
    <row r="302" spans="1:8" ht="12.75">
      <c r="A302" s="3"/>
      <c r="B302" s="4"/>
      <c r="C302" s="4"/>
      <c r="D302" s="4"/>
      <c r="E302" s="4"/>
      <c r="F302" s="48"/>
      <c r="H302" s="3"/>
    </row>
    <row r="303" spans="1:8" ht="12.75">
      <c r="A303" s="3" t="s">
        <v>97</v>
      </c>
      <c r="B303" s="4">
        <v>1.74</v>
      </c>
      <c r="C303" s="4">
        <v>2.74</v>
      </c>
      <c r="D303" s="4">
        <v>2.49</v>
      </c>
      <c r="E303" s="4">
        <v>2.91</v>
      </c>
      <c r="F303" s="48">
        <v>5.26</v>
      </c>
      <c r="G303" s="32">
        <v>4.51</v>
      </c>
      <c r="H303">
        <v>6.05</v>
      </c>
    </row>
    <row r="304" spans="1:8" ht="12.75">
      <c r="A304" s="3" t="s">
        <v>98</v>
      </c>
      <c r="B304" s="4">
        <v>4.18</v>
      </c>
      <c r="C304" s="4">
        <v>3.16</v>
      </c>
      <c r="D304" s="4">
        <v>4.37</v>
      </c>
      <c r="E304" s="5">
        <v>5.7</v>
      </c>
      <c r="F304" s="54">
        <v>3.78</v>
      </c>
      <c r="G304" s="32">
        <v>8.1</v>
      </c>
      <c r="H304">
        <v>4.43</v>
      </c>
    </row>
    <row r="305" spans="1:8" ht="12.75">
      <c r="A305" s="3" t="s">
        <v>44</v>
      </c>
      <c r="B305" s="5">
        <v>29.89</v>
      </c>
      <c r="C305" s="5">
        <v>35.75</v>
      </c>
      <c r="D305" s="5">
        <v>24.6</v>
      </c>
      <c r="E305" s="5">
        <v>14.68</v>
      </c>
      <c r="F305" s="54">
        <v>8.69</v>
      </c>
      <c r="G305" s="32">
        <v>19.45</v>
      </c>
      <c r="H305">
        <v>13.52</v>
      </c>
    </row>
    <row r="306" spans="1:6" ht="12.75">
      <c r="A306" s="3"/>
      <c r="B306" s="4"/>
      <c r="C306" s="4"/>
      <c r="D306" s="4"/>
      <c r="E306" s="4"/>
      <c r="F306" s="48"/>
    </row>
    <row r="307" spans="1:8" ht="12.75">
      <c r="A307" s="3" t="s">
        <v>11</v>
      </c>
      <c r="B307" s="4">
        <v>0.93</v>
      </c>
      <c r="C307" s="4">
        <v>0.02</v>
      </c>
      <c r="D307" s="4">
        <v>2.11</v>
      </c>
      <c r="E307" s="5">
        <v>2.4</v>
      </c>
      <c r="F307" s="54">
        <v>1.49</v>
      </c>
      <c r="G307" s="5">
        <v>1.98</v>
      </c>
      <c r="H307">
        <v>1.13</v>
      </c>
    </row>
    <row r="308" spans="1:8" ht="12.75">
      <c r="A308" s="3" t="s">
        <v>12</v>
      </c>
      <c r="B308" s="5">
        <v>32.1</v>
      </c>
      <c r="C308" s="4">
        <v>33.38</v>
      </c>
      <c r="D308" s="4">
        <v>30.71</v>
      </c>
      <c r="E308" s="4">
        <v>26.87</v>
      </c>
      <c r="F308" s="48">
        <v>29.51</v>
      </c>
      <c r="G308" s="32">
        <v>14.3</v>
      </c>
      <c r="H308" s="6">
        <v>13.98</v>
      </c>
    </row>
    <row r="309" spans="1:8" ht="12.75">
      <c r="A309" s="3" t="s">
        <v>13</v>
      </c>
      <c r="B309" s="4">
        <v>0.01</v>
      </c>
      <c r="C309" s="5">
        <v>0</v>
      </c>
      <c r="D309" s="5">
        <v>0</v>
      </c>
      <c r="E309" s="5">
        <v>0</v>
      </c>
      <c r="F309" s="54">
        <v>0</v>
      </c>
      <c r="G309" s="32">
        <v>1.8</v>
      </c>
      <c r="H309" s="5">
        <v>1.05</v>
      </c>
    </row>
    <row r="310" spans="5:6" ht="12.75">
      <c r="E310" s="23"/>
      <c r="F310" s="23"/>
    </row>
    <row r="311" spans="5:6" ht="12.75">
      <c r="E311" s="23"/>
      <c r="F311" s="23"/>
    </row>
    <row r="312" spans="1:8" ht="12.75">
      <c r="A312" s="49" t="s">
        <v>23</v>
      </c>
      <c r="B312" s="50"/>
      <c r="C312" s="50"/>
      <c r="D312" s="50"/>
      <c r="E312" s="50"/>
      <c r="F312" s="50"/>
      <c r="G312" s="50"/>
      <c r="H312" s="55" t="s">
        <v>26</v>
      </c>
    </row>
    <row r="313" spans="1:54" s="23" customFormat="1" ht="12.75">
      <c r="A313" s="4"/>
      <c r="B313" s="4"/>
      <c r="C313" s="4"/>
      <c r="D313" s="4"/>
      <c r="E313" s="4"/>
      <c r="F313" s="4"/>
      <c r="G313" s="14"/>
      <c r="H313" s="29" t="s">
        <v>14</v>
      </c>
      <c r="I313" s="4"/>
      <c r="R313" s="4"/>
      <c r="AA313" s="4"/>
      <c r="AJ313" s="4"/>
      <c r="AS313" s="4"/>
      <c r="BB313" s="4"/>
    </row>
    <row r="314" spans="1:8" ht="12.75">
      <c r="A314" s="51" t="s">
        <v>1</v>
      </c>
      <c r="B314" s="52" t="s">
        <v>0</v>
      </c>
      <c r="C314" s="52" t="s">
        <v>91</v>
      </c>
      <c r="D314" s="52" t="s">
        <v>95</v>
      </c>
      <c r="E314" s="52" t="s">
        <v>106</v>
      </c>
      <c r="F314" s="52" t="s">
        <v>111</v>
      </c>
      <c r="G314" s="51" t="s">
        <v>43</v>
      </c>
      <c r="H314" s="51" t="s">
        <v>88</v>
      </c>
    </row>
    <row r="315" spans="1:8" ht="12.75">
      <c r="A315" s="51"/>
      <c r="B315" s="51"/>
      <c r="C315" s="51"/>
      <c r="D315" s="51"/>
      <c r="E315" s="51"/>
      <c r="F315" s="51"/>
      <c r="G315" s="52" t="s">
        <v>111</v>
      </c>
      <c r="H315" s="52" t="s">
        <v>111</v>
      </c>
    </row>
    <row r="316" spans="1:8" ht="12.75">
      <c r="A316" s="3" t="s">
        <v>2</v>
      </c>
      <c r="B316" s="4">
        <v>1</v>
      </c>
      <c r="C316" s="4">
        <v>1</v>
      </c>
      <c r="D316" s="4">
        <v>3</v>
      </c>
      <c r="E316" s="4">
        <v>5</v>
      </c>
      <c r="F316" s="48">
        <v>5</v>
      </c>
      <c r="G316" s="7">
        <v>10</v>
      </c>
      <c r="H316">
        <v>825</v>
      </c>
    </row>
    <row r="317" spans="1:8" ht="12.75">
      <c r="A317" s="3" t="s">
        <v>3</v>
      </c>
      <c r="B317" s="9">
        <v>39</v>
      </c>
      <c r="C317" s="9">
        <v>45</v>
      </c>
      <c r="D317" s="9">
        <v>265</v>
      </c>
      <c r="E317" s="9">
        <v>2078</v>
      </c>
      <c r="F317" s="56">
        <v>1782</v>
      </c>
      <c r="G317" s="31">
        <v>1010</v>
      </c>
      <c r="H317">
        <v>12039</v>
      </c>
    </row>
    <row r="318" spans="1:8" ht="12.75">
      <c r="A318" s="3" t="s">
        <v>100</v>
      </c>
      <c r="B318" s="5">
        <v>188.49</v>
      </c>
      <c r="C318" s="5">
        <v>148.51</v>
      </c>
      <c r="D318" s="5">
        <v>280.54</v>
      </c>
      <c r="E318" s="5">
        <v>942.33</v>
      </c>
      <c r="F318" s="54">
        <v>1110.13</v>
      </c>
      <c r="G318" s="32">
        <v>1252.28</v>
      </c>
      <c r="H318">
        <v>750.55</v>
      </c>
    </row>
    <row r="319" spans="1:8" ht="12.75">
      <c r="A319" s="3" t="s">
        <v>101</v>
      </c>
      <c r="B319" s="4">
        <v>160.21</v>
      </c>
      <c r="C319" s="5">
        <v>271</v>
      </c>
      <c r="D319" s="5">
        <v>36.28</v>
      </c>
      <c r="E319" s="5">
        <v>50</v>
      </c>
      <c r="F319" s="54">
        <v>1.96</v>
      </c>
      <c r="G319" s="32">
        <v>24.78</v>
      </c>
      <c r="H319" s="32">
        <v>5.6</v>
      </c>
    </row>
    <row r="320" spans="1:6" ht="12.75">
      <c r="A320" s="3"/>
      <c r="B320" s="4"/>
      <c r="C320" s="4"/>
      <c r="D320" s="4"/>
      <c r="E320" s="4"/>
      <c r="F320" s="48"/>
    </row>
    <row r="321" spans="1:8" ht="12.75">
      <c r="A321" s="3" t="s">
        <v>123</v>
      </c>
      <c r="B321" s="8">
        <v>698</v>
      </c>
      <c r="C321" s="8">
        <v>1378</v>
      </c>
      <c r="D321" s="8">
        <v>1393</v>
      </c>
      <c r="E321" s="31">
        <v>4864.5513</v>
      </c>
      <c r="F321" s="66">
        <v>5001.3523</v>
      </c>
      <c r="G321" s="31">
        <v>1995</v>
      </c>
      <c r="H321">
        <v>4708</v>
      </c>
    </row>
    <row r="322" spans="1:8" ht="12.75">
      <c r="A322" s="3" t="s">
        <v>4</v>
      </c>
      <c r="B322" s="4">
        <v>75</v>
      </c>
      <c r="C322" s="4">
        <v>361</v>
      </c>
      <c r="D322" s="4">
        <v>1010</v>
      </c>
      <c r="E322" s="31">
        <v>6901.8458</v>
      </c>
      <c r="F322" s="66">
        <v>12485.5197</v>
      </c>
      <c r="G322" s="31">
        <v>7136</v>
      </c>
      <c r="H322">
        <v>51970</v>
      </c>
    </row>
    <row r="323" spans="1:8" ht="12.75">
      <c r="A323" s="3" t="s">
        <v>5</v>
      </c>
      <c r="B323" s="4">
        <v>418</v>
      </c>
      <c r="C323" s="4">
        <v>585</v>
      </c>
      <c r="D323" s="4">
        <v>1342</v>
      </c>
      <c r="E323" s="31">
        <v>2856.6348</v>
      </c>
      <c r="F323" s="66">
        <v>7883.1159</v>
      </c>
      <c r="G323" s="31">
        <v>4345</v>
      </c>
      <c r="H323">
        <v>18542</v>
      </c>
    </row>
    <row r="324" spans="1:8" ht="12.75">
      <c r="A324" s="3" t="s">
        <v>6</v>
      </c>
      <c r="B324" s="4">
        <v>2</v>
      </c>
      <c r="C324" s="4">
        <v>4</v>
      </c>
      <c r="D324" s="4">
        <v>173</v>
      </c>
      <c r="E324" s="31">
        <v>7635.5173</v>
      </c>
      <c r="F324" s="66">
        <v>10550.514</v>
      </c>
      <c r="G324" s="31">
        <v>5514</v>
      </c>
      <c r="H324">
        <v>38389</v>
      </c>
    </row>
    <row r="325" spans="1:7" ht="12.75">
      <c r="A325" s="3"/>
      <c r="B325" s="4"/>
      <c r="C325" s="4"/>
      <c r="D325" s="4"/>
      <c r="E325" s="31"/>
      <c r="F325" s="66"/>
      <c r="G325" s="31"/>
    </row>
    <row r="326" spans="1:8" ht="12.75">
      <c r="A326" s="3" t="s">
        <v>7</v>
      </c>
      <c r="B326" s="4">
        <v>31</v>
      </c>
      <c r="C326" s="4">
        <v>66</v>
      </c>
      <c r="D326" s="4">
        <v>138</v>
      </c>
      <c r="E326" s="31">
        <v>623.8296</v>
      </c>
      <c r="F326" s="66">
        <v>2036.5366</v>
      </c>
      <c r="G326" s="31">
        <v>1011</v>
      </c>
      <c r="H326">
        <v>4972</v>
      </c>
    </row>
    <row r="327" spans="1:8" ht="12.75">
      <c r="A327" s="3" t="s">
        <v>8</v>
      </c>
      <c r="B327" s="4">
        <v>126</v>
      </c>
      <c r="C327" s="4">
        <v>234</v>
      </c>
      <c r="D327" s="4">
        <v>217</v>
      </c>
      <c r="E327" s="31">
        <v>567.5143</v>
      </c>
      <c r="F327" s="66">
        <v>589.2035</v>
      </c>
      <c r="G327" s="31">
        <v>496</v>
      </c>
      <c r="H327">
        <v>960</v>
      </c>
    </row>
    <row r="328" spans="1:8" ht="12.75">
      <c r="A328" s="3" t="s">
        <v>9</v>
      </c>
      <c r="B328" s="4">
        <v>9</v>
      </c>
      <c r="C328" s="4">
        <v>28</v>
      </c>
      <c r="D328" s="4">
        <v>71</v>
      </c>
      <c r="E328" s="31">
        <v>323.4106</v>
      </c>
      <c r="F328" s="66">
        <v>978.5067</v>
      </c>
      <c r="G328" s="31">
        <v>427</v>
      </c>
      <c r="H328">
        <v>3366</v>
      </c>
    </row>
    <row r="329" spans="1:8" ht="12.75">
      <c r="A329" s="3" t="s">
        <v>10</v>
      </c>
      <c r="B329" s="4">
        <v>31</v>
      </c>
      <c r="C329" s="4">
        <v>52</v>
      </c>
      <c r="D329" s="4">
        <v>128</v>
      </c>
      <c r="E329" s="31">
        <v>692.0264</v>
      </c>
      <c r="F329" s="66">
        <v>892.4624</v>
      </c>
      <c r="G329" s="31">
        <v>410</v>
      </c>
      <c r="H329">
        <v>1142</v>
      </c>
    </row>
    <row r="330" spans="1:8" ht="12.75">
      <c r="A330" s="3"/>
      <c r="B330" s="4"/>
      <c r="C330" s="4"/>
      <c r="D330" s="4"/>
      <c r="E330" s="4"/>
      <c r="F330" s="48"/>
      <c r="H330" s="3"/>
    </row>
    <row r="331" spans="1:8" ht="12.75">
      <c r="A331" s="3" t="s">
        <v>97</v>
      </c>
      <c r="B331" s="4">
        <v>3.64</v>
      </c>
      <c r="C331" s="5">
        <v>6.7</v>
      </c>
      <c r="D331" s="5">
        <v>5.1</v>
      </c>
      <c r="E331" s="4">
        <v>6.14</v>
      </c>
      <c r="F331" s="48">
        <v>8.68</v>
      </c>
      <c r="G331" s="32">
        <v>4.51</v>
      </c>
      <c r="H331">
        <v>6.05</v>
      </c>
    </row>
    <row r="332" spans="1:8" ht="12.75">
      <c r="A332" s="3" t="s">
        <v>98</v>
      </c>
      <c r="B332" s="4">
        <v>19.97</v>
      </c>
      <c r="C332" s="4">
        <v>13.08</v>
      </c>
      <c r="D332" s="4">
        <v>20.64</v>
      </c>
      <c r="E332" s="4">
        <v>4.93</v>
      </c>
      <c r="F332" s="48">
        <v>8.61</v>
      </c>
      <c r="G332" s="32">
        <v>8.1</v>
      </c>
      <c r="H332">
        <v>4.43</v>
      </c>
    </row>
    <row r="333" spans="1:8" ht="12.75">
      <c r="A333" s="3" t="s">
        <v>44</v>
      </c>
      <c r="B333" s="5">
        <v>45.64</v>
      </c>
      <c r="C333" s="5">
        <v>42.58</v>
      </c>
      <c r="D333" s="5">
        <v>41.75</v>
      </c>
      <c r="E333" s="5">
        <v>24.8</v>
      </c>
      <c r="F333" s="54">
        <v>14.15</v>
      </c>
      <c r="G333" s="32">
        <v>19.45</v>
      </c>
      <c r="H333">
        <v>13.52</v>
      </c>
    </row>
    <row r="334" spans="1:6" ht="12.75">
      <c r="A334" s="3"/>
      <c r="B334" s="4"/>
      <c r="C334" s="4"/>
      <c r="D334" s="4"/>
      <c r="E334" s="4"/>
      <c r="F334" s="48"/>
    </row>
    <row r="335" spans="1:8" ht="12.75">
      <c r="A335" s="3" t="s">
        <v>11</v>
      </c>
      <c r="B335" s="4">
        <v>3.29</v>
      </c>
      <c r="C335" s="4">
        <v>9.64</v>
      </c>
      <c r="D335" s="4">
        <v>4.45</v>
      </c>
      <c r="E335" s="57">
        <v>0.1</v>
      </c>
      <c r="F335" s="62">
        <v>0.16</v>
      </c>
      <c r="G335" s="5">
        <v>1.98</v>
      </c>
      <c r="H335">
        <v>1.13</v>
      </c>
    </row>
    <row r="336" spans="1:8" ht="12.75">
      <c r="A336" s="3" t="s">
        <v>12</v>
      </c>
      <c r="B336" s="4">
        <v>20.85</v>
      </c>
      <c r="C336" s="4">
        <v>22.92</v>
      </c>
      <c r="D336" s="4">
        <v>13.68</v>
      </c>
      <c r="E336" s="4">
        <v>21.11</v>
      </c>
      <c r="F336" s="48">
        <v>17.07</v>
      </c>
      <c r="G336" s="32">
        <v>14.3</v>
      </c>
      <c r="H336" s="6">
        <v>13.98</v>
      </c>
    </row>
    <row r="337" spans="1:8" ht="12.75">
      <c r="A337" s="3" t="s">
        <v>13</v>
      </c>
      <c r="B337" s="5">
        <v>0</v>
      </c>
      <c r="C337" s="5">
        <v>0</v>
      </c>
      <c r="D337" s="5">
        <v>0</v>
      </c>
      <c r="E337" s="5">
        <v>0.42</v>
      </c>
      <c r="F337" s="54">
        <v>4.59</v>
      </c>
      <c r="G337" s="32">
        <v>1.8</v>
      </c>
      <c r="H337" s="5">
        <v>1.05</v>
      </c>
    </row>
    <row r="338" spans="5:6" ht="12.75">
      <c r="E338" s="23"/>
      <c r="F338" s="23"/>
    </row>
    <row r="339" spans="5:6" ht="12.75">
      <c r="E339" s="23"/>
      <c r="F339" s="23"/>
    </row>
    <row r="340" spans="1:8" ht="12.75">
      <c r="A340" s="51" t="s">
        <v>23</v>
      </c>
      <c r="B340" s="48"/>
      <c r="C340" s="48"/>
      <c r="D340" s="48"/>
      <c r="E340" s="48"/>
      <c r="F340" s="48"/>
      <c r="G340" s="48"/>
      <c r="H340" s="71" t="s">
        <v>27</v>
      </c>
    </row>
    <row r="341" spans="1:54" s="23" customFormat="1" ht="12.75">
      <c r="A341" s="4"/>
      <c r="B341" s="4"/>
      <c r="C341" s="4"/>
      <c r="D341" s="4"/>
      <c r="E341" s="4"/>
      <c r="F341" s="4"/>
      <c r="G341" s="14"/>
      <c r="H341" s="29" t="s">
        <v>14</v>
      </c>
      <c r="I341" s="4"/>
      <c r="R341" s="4"/>
      <c r="AA341" s="4"/>
      <c r="AJ341" s="4"/>
      <c r="AS341" s="4"/>
      <c r="BB341" s="4"/>
    </row>
    <row r="342" spans="1:8" ht="12.75">
      <c r="A342" s="51" t="s">
        <v>1</v>
      </c>
      <c r="B342" s="52" t="s">
        <v>0</v>
      </c>
      <c r="C342" s="52" t="s">
        <v>91</v>
      </c>
      <c r="D342" s="52" t="s">
        <v>95</v>
      </c>
      <c r="E342" s="52" t="s">
        <v>106</v>
      </c>
      <c r="F342" s="52" t="s">
        <v>111</v>
      </c>
      <c r="G342" s="51" t="s">
        <v>43</v>
      </c>
      <c r="H342" s="51" t="s">
        <v>88</v>
      </c>
    </row>
    <row r="343" spans="1:8" ht="12.75">
      <c r="A343" s="51"/>
      <c r="B343" s="51"/>
      <c r="C343" s="51"/>
      <c r="D343" s="51"/>
      <c r="E343" s="51"/>
      <c r="F343" s="51"/>
      <c r="G343" s="52" t="s">
        <v>111</v>
      </c>
      <c r="H343" s="52" t="s">
        <v>111</v>
      </c>
    </row>
    <row r="344" spans="1:8" ht="12.75">
      <c r="A344" s="3" t="s">
        <v>2</v>
      </c>
      <c r="B344" s="4">
        <v>9</v>
      </c>
      <c r="C344" s="4">
        <v>9</v>
      </c>
      <c r="D344" s="4">
        <v>9</v>
      </c>
      <c r="E344" s="4">
        <v>9</v>
      </c>
      <c r="F344" s="48">
        <v>9</v>
      </c>
      <c r="G344" s="7">
        <v>10</v>
      </c>
      <c r="H344">
        <v>825</v>
      </c>
    </row>
    <row r="345" spans="1:8" ht="12.75">
      <c r="A345" s="3" t="s">
        <v>3</v>
      </c>
      <c r="B345" s="9">
        <v>314</v>
      </c>
      <c r="C345" s="9">
        <v>303</v>
      </c>
      <c r="D345" s="9">
        <v>328</v>
      </c>
      <c r="E345" s="9">
        <v>359</v>
      </c>
      <c r="F345" s="56">
        <v>347</v>
      </c>
      <c r="G345" s="31">
        <v>1010</v>
      </c>
      <c r="H345">
        <v>12039</v>
      </c>
    </row>
    <row r="346" spans="1:8" ht="12.75">
      <c r="A346" s="3" t="s">
        <v>100</v>
      </c>
      <c r="B346" s="5">
        <v>980.52</v>
      </c>
      <c r="C346" s="5">
        <v>1206.05</v>
      </c>
      <c r="D346" s="5">
        <v>1353</v>
      </c>
      <c r="E346" s="5">
        <v>1950</v>
      </c>
      <c r="F346" s="54">
        <v>2035</v>
      </c>
      <c r="G346" s="32">
        <v>1252.28</v>
      </c>
      <c r="H346">
        <v>750.55</v>
      </c>
    </row>
    <row r="347" spans="1:8" ht="12.75">
      <c r="A347" s="3" t="s">
        <v>101</v>
      </c>
      <c r="B347" s="5">
        <v>4.7</v>
      </c>
      <c r="C347" s="4">
        <v>6.29</v>
      </c>
      <c r="D347" s="5">
        <v>19</v>
      </c>
      <c r="E347" s="5">
        <v>36</v>
      </c>
      <c r="F347" s="54">
        <v>49</v>
      </c>
      <c r="G347" s="32">
        <v>24.78</v>
      </c>
      <c r="H347" s="32">
        <v>5.6</v>
      </c>
    </row>
    <row r="348" spans="1:6" ht="12.75">
      <c r="A348" s="3"/>
      <c r="B348" s="4"/>
      <c r="C348" s="4"/>
      <c r="D348" s="4"/>
      <c r="E348" s="4"/>
      <c r="F348" s="48"/>
    </row>
    <row r="349" spans="1:8" ht="12.75">
      <c r="A349" s="3" t="s">
        <v>123</v>
      </c>
      <c r="B349" s="8">
        <v>333</v>
      </c>
      <c r="C349" s="8">
        <v>496</v>
      </c>
      <c r="D349" s="8">
        <v>745</v>
      </c>
      <c r="E349" s="7">
        <v>1213.6251</v>
      </c>
      <c r="F349" s="74">
        <v>1656.4637000000002</v>
      </c>
      <c r="G349" s="31">
        <v>1995</v>
      </c>
      <c r="H349">
        <v>4708</v>
      </c>
    </row>
    <row r="350" spans="1:8" ht="12.75">
      <c r="A350" s="3" t="s">
        <v>4</v>
      </c>
      <c r="B350" s="4">
        <v>1674</v>
      </c>
      <c r="C350" s="4">
        <v>1847</v>
      </c>
      <c r="D350" s="4">
        <v>2098</v>
      </c>
      <c r="E350" s="7">
        <v>3235.9826</v>
      </c>
      <c r="F350" s="74">
        <v>3353.1386</v>
      </c>
      <c r="G350" s="31">
        <v>7136</v>
      </c>
      <c r="H350">
        <v>51970</v>
      </c>
    </row>
    <row r="351" spans="1:8" ht="12.75">
      <c r="A351" s="3" t="s">
        <v>5</v>
      </c>
      <c r="B351" s="4">
        <v>861</v>
      </c>
      <c r="C351" s="4">
        <v>1108</v>
      </c>
      <c r="D351" s="4">
        <v>1120</v>
      </c>
      <c r="E351" s="7">
        <v>2690.2739</v>
      </c>
      <c r="F351" s="74">
        <v>3561.7522</v>
      </c>
      <c r="G351" s="31">
        <v>4345</v>
      </c>
      <c r="H351">
        <v>18542</v>
      </c>
    </row>
    <row r="352" spans="1:8" ht="12.75">
      <c r="A352" s="3" t="s">
        <v>6</v>
      </c>
      <c r="B352" s="4">
        <v>1719</v>
      </c>
      <c r="C352" s="4">
        <v>1854</v>
      </c>
      <c r="D352" s="4">
        <v>2342</v>
      </c>
      <c r="E352" s="7">
        <v>3771.6094</v>
      </c>
      <c r="F352" s="74">
        <v>3709.8766</v>
      </c>
      <c r="G352" s="31">
        <v>5514</v>
      </c>
      <c r="H352">
        <v>38389</v>
      </c>
    </row>
    <row r="353" spans="1:7" ht="12.75">
      <c r="A353" s="3"/>
      <c r="B353" s="4"/>
      <c r="C353" s="4"/>
      <c r="D353" s="4"/>
      <c r="E353" s="7"/>
      <c r="F353" s="74"/>
      <c r="G353" s="31"/>
    </row>
    <row r="354" spans="1:8" ht="12.75">
      <c r="A354" s="3" t="s">
        <v>7</v>
      </c>
      <c r="B354" s="4">
        <v>176</v>
      </c>
      <c r="C354" s="4">
        <v>223</v>
      </c>
      <c r="D354" s="4">
        <v>303</v>
      </c>
      <c r="E354" s="7">
        <v>459.4777</v>
      </c>
      <c r="F354" s="74">
        <v>636.3504</v>
      </c>
      <c r="G354" s="31">
        <v>1011</v>
      </c>
      <c r="H354">
        <v>4972</v>
      </c>
    </row>
    <row r="355" spans="1:8" ht="12.75">
      <c r="A355" s="3" t="s">
        <v>8</v>
      </c>
      <c r="B355" s="4">
        <v>68</v>
      </c>
      <c r="C355" s="4">
        <v>73</v>
      </c>
      <c r="D355" s="4">
        <v>137</v>
      </c>
      <c r="E355" s="7">
        <v>256.1623</v>
      </c>
      <c r="F355" s="74">
        <v>243.1756</v>
      </c>
      <c r="G355" s="31">
        <v>496</v>
      </c>
      <c r="H355">
        <v>960</v>
      </c>
    </row>
    <row r="356" spans="1:8" ht="12.75">
      <c r="A356" s="3" t="s">
        <v>9</v>
      </c>
      <c r="B356" s="4">
        <v>91</v>
      </c>
      <c r="C356" s="4">
        <v>113</v>
      </c>
      <c r="D356" s="4">
        <v>172</v>
      </c>
      <c r="E356" s="7">
        <v>253.7515</v>
      </c>
      <c r="F356" s="74">
        <v>272.0185</v>
      </c>
      <c r="G356" s="31">
        <v>427</v>
      </c>
      <c r="H356">
        <v>3366</v>
      </c>
    </row>
    <row r="357" spans="1:8" ht="12.75">
      <c r="A357" s="3" t="s">
        <v>10</v>
      </c>
      <c r="B357" s="4">
        <v>97</v>
      </c>
      <c r="C357" s="4">
        <v>104</v>
      </c>
      <c r="D357" s="4">
        <v>129</v>
      </c>
      <c r="E357" s="7">
        <v>178.3881</v>
      </c>
      <c r="F357" s="74">
        <v>193.4445</v>
      </c>
      <c r="G357" s="31">
        <v>410</v>
      </c>
      <c r="H357">
        <v>1142</v>
      </c>
    </row>
    <row r="358" spans="1:8" ht="12.75">
      <c r="A358" s="3"/>
      <c r="B358" s="4"/>
      <c r="C358" s="4"/>
      <c r="D358" s="4"/>
      <c r="E358" s="4"/>
      <c r="F358" s="48"/>
      <c r="H358" s="3"/>
    </row>
    <row r="359" spans="1:8" ht="12.75">
      <c r="A359" s="3" t="s">
        <v>97</v>
      </c>
      <c r="B359" s="4">
        <v>3.68</v>
      </c>
      <c r="C359" s="4">
        <v>4.22</v>
      </c>
      <c r="D359" s="4">
        <v>5.46</v>
      </c>
      <c r="E359" s="4">
        <v>5.69</v>
      </c>
      <c r="F359" s="48">
        <v>4.17</v>
      </c>
      <c r="G359" s="32">
        <v>4.51</v>
      </c>
      <c r="H359">
        <v>6.05</v>
      </c>
    </row>
    <row r="360" spans="1:8" ht="12.75">
      <c r="A360" s="3" t="s">
        <v>98</v>
      </c>
      <c r="B360" s="4">
        <v>1.66</v>
      </c>
      <c r="C360" s="4">
        <v>2.24</v>
      </c>
      <c r="D360" s="4">
        <v>2.51</v>
      </c>
      <c r="E360" s="4">
        <v>2.56</v>
      </c>
      <c r="F360" s="48">
        <v>5.94</v>
      </c>
      <c r="G360" s="32">
        <v>8.1</v>
      </c>
      <c r="H360">
        <v>4.43</v>
      </c>
    </row>
    <row r="361" spans="1:8" ht="12.75">
      <c r="A361" s="3" t="s">
        <v>44</v>
      </c>
      <c r="B361" s="5">
        <v>24.74</v>
      </c>
      <c r="C361" s="5">
        <v>23.01</v>
      </c>
      <c r="D361" s="5">
        <v>21.84</v>
      </c>
      <c r="E361" s="5">
        <v>22.17</v>
      </c>
      <c r="F361" s="54">
        <v>19.58</v>
      </c>
      <c r="G361" s="32">
        <v>19.45</v>
      </c>
      <c r="H361">
        <v>13.52</v>
      </c>
    </row>
    <row r="362" spans="1:6" ht="12.75">
      <c r="A362" s="3"/>
      <c r="B362" s="4"/>
      <c r="C362" s="4"/>
      <c r="D362" s="4"/>
      <c r="E362" s="4"/>
      <c r="F362" s="48"/>
    </row>
    <row r="363" spans="1:8" ht="12.75">
      <c r="A363" s="3" t="s">
        <v>11</v>
      </c>
      <c r="B363" s="5">
        <v>0.5</v>
      </c>
      <c r="C363" s="4">
        <v>0.55</v>
      </c>
      <c r="D363" s="4">
        <v>1.41</v>
      </c>
      <c r="E363" s="4">
        <v>1.97</v>
      </c>
      <c r="F363" s="48">
        <v>2.13</v>
      </c>
      <c r="G363" s="5">
        <v>1.98</v>
      </c>
      <c r="H363">
        <v>1.13</v>
      </c>
    </row>
    <row r="364" spans="1:8" ht="12.75">
      <c r="A364" s="3" t="s">
        <v>12</v>
      </c>
      <c r="B364" s="4">
        <v>9.41</v>
      </c>
      <c r="C364" s="4">
        <v>11.61</v>
      </c>
      <c r="D364" s="4">
        <v>10.76</v>
      </c>
      <c r="E364" s="4">
        <v>11.79</v>
      </c>
      <c r="F364" s="48">
        <v>12.37</v>
      </c>
      <c r="G364" s="32">
        <v>14.3</v>
      </c>
      <c r="H364" s="6">
        <v>13.98</v>
      </c>
    </row>
    <row r="365" spans="1:8" ht="12.75">
      <c r="A365" s="3" t="s">
        <v>13</v>
      </c>
      <c r="B365" s="5">
        <v>0</v>
      </c>
      <c r="C365" s="5">
        <v>0</v>
      </c>
      <c r="D365" s="5">
        <v>0</v>
      </c>
      <c r="E365" s="5">
        <v>0</v>
      </c>
      <c r="F365" s="54">
        <v>0.86</v>
      </c>
      <c r="G365" s="32">
        <v>1.8</v>
      </c>
      <c r="H365" s="5">
        <v>1.05</v>
      </c>
    </row>
    <row r="366" spans="5:6" ht="12.75">
      <c r="E366" s="23"/>
      <c r="F366" s="23"/>
    </row>
    <row r="367" spans="5:6" ht="12.75">
      <c r="E367" s="23"/>
      <c r="F367" s="23"/>
    </row>
    <row r="368" spans="1:8" ht="12.75">
      <c r="A368" s="49" t="s">
        <v>23</v>
      </c>
      <c r="B368" s="50"/>
      <c r="C368" s="50"/>
      <c r="D368" s="50"/>
      <c r="E368" s="50"/>
      <c r="F368" s="50"/>
      <c r="G368" s="50"/>
      <c r="H368" s="55" t="s">
        <v>29</v>
      </c>
    </row>
    <row r="369" spans="1:54" s="23" customFormat="1" ht="12.75">
      <c r="A369" s="4"/>
      <c r="B369" s="4"/>
      <c r="C369" s="4"/>
      <c r="D369" s="4"/>
      <c r="E369" s="4"/>
      <c r="F369" s="4"/>
      <c r="G369" s="14"/>
      <c r="H369" s="29" t="s">
        <v>14</v>
      </c>
      <c r="I369" s="4"/>
      <c r="R369" s="4"/>
      <c r="AA369" s="4"/>
      <c r="AJ369" s="4"/>
      <c r="AS369" s="4"/>
      <c r="BB369" s="4"/>
    </row>
    <row r="370" spans="1:8" ht="12.75">
      <c r="A370" s="51" t="s">
        <v>1</v>
      </c>
      <c r="B370" s="52" t="s">
        <v>0</v>
      </c>
      <c r="C370" s="52" t="s">
        <v>91</v>
      </c>
      <c r="D370" s="52" t="s">
        <v>95</v>
      </c>
      <c r="E370" s="52" t="s">
        <v>106</v>
      </c>
      <c r="F370" s="52" t="s">
        <v>111</v>
      </c>
      <c r="G370" s="51" t="s">
        <v>43</v>
      </c>
      <c r="H370" s="51" t="s">
        <v>88</v>
      </c>
    </row>
    <row r="371" spans="1:8" ht="12.75">
      <c r="A371" s="51"/>
      <c r="B371" s="51"/>
      <c r="C371" s="51"/>
      <c r="D371" s="51"/>
      <c r="E371" s="51"/>
      <c r="F371" s="51"/>
      <c r="G371" s="52" t="s">
        <v>111</v>
      </c>
      <c r="H371" s="52" t="s">
        <v>111</v>
      </c>
    </row>
    <row r="372" spans="1:8" ht="12.75">
      <c r="A372" s="3" t="s">
        <v>2</v>
      </c>
      <c r="B372" s="4">
        <v>4</v>
      </c>
      <c r="C372" s="4">
        <v>6</v>
      </c>
      <c r="D372" s="4">
        <v>6</v>
      </c>
      <c r="E372" s="4">
        <v>6</v>
      </c>
      <c r="F372" s="48">
        <v>6</v>
      </c>
      <c r="G372" s="7">
        <v>10</v>
      </c>
      <c r="H372">
        <v>825</v>
      </c>
    </row>
    <row r="373" spans="1:8" ht="12.75">
      <c r="A373" s="3" t="s">
        <v>3</v>
      </c>
      <c r="B373" s="9">
        <v>105</v>
      </c>
      <c r="C373" s="9">
        <v>108</v>
      </c>
      <c r="D373" s="9">
        <v>109</v>
      </c>
      <c r="E373" s="9">
        <v>131</v>
      </c>
      <c r="F373" s="56">
        <v>120</v>
      </c>
      <c r="G373" s="31">
        <v>1010</v>
      </c>
      <c r="H373">
        <v>12039</v>
      </c>
    </row>
    <row r="374" spans="1:8" ht="12.75">
      <c r="A374" s="3" t="s">
        <v>100</v>
      </c>
      <c r="B374" s="5">
        <v>946</v>
      </c>
      <c r="C374" s="5">
        <v>1278</v>
      </c>
      <c r="D374" s="5">
        <v>1629</v>
      </c>
      <c r="E374" s="5">
        <v>2249</v>
      </c>
      <c r="F374" s="54">
        <v>2105</v>
      </c>
      <c r="G374" s="32">
        <v>1252.28</v>
      </c>
      <c r="H374">
        <v>750.55</v>
      </c>
    </row>
    <row r="375" spans="1:8" ht="12.75">
      <c r="A375" s="3" t="s">
        <v>101</v>
      </c>
      <c r="B375" s="4">
        <v>-15.04</v>
      </c>
      <c r="C375" s="5">
        <v>71</v>
      </c>
      <c r="D375" s="5">
        <v>82</v>
      </c>
      <c r="E375" s="5">
        <v>97</v>
      </c>
      <c r="F375" s="54">
        <v>130</v>
      </c>
      <c r="G375" s="32">
        <v>24.78</v>
      </c>
      <c r="H375" s="32">
        <v>5.6</v>
      </c>
    </row>
    <row r="376" spans="1:6" ht="12.75">
      <c r="A376" s="3"/>
      <c r="B376" s="4"/>
      <c r="C376" s="4"/>
      <c r="D376" s="4"/>
      <c r="E376" s="4"/>
      <c r="F376" s="48"/>
    </row>
    <row r="377" spans="1:8" ht="12.75">
      <c r="A377" s="3" t="s">
        <v>123</v>
      </c>
      <c r="B377" s="8">
        <v>328</v>
      </c>
      <c r="C377" s="8">
        <v>718</v>
      </c>
      <c r="D377" s="8">
        <v>781</v>
      </c>
      <c r="E377" s="31">
        <v>849.232</v>
      </c>
      <c r="F377" s="66">
        <v>909.768</v>
      </c>
      <c r="G377" s="31">
        <v>1995</v>
      </c>
      <c r="H377">
        <v>4708</v>
      </c>
    </row>
    <row r="378" spans="1:8" ht="12.75">
      <c r="A378" s="3" t="s">
        <v>4</v>
      </c>
      <c r="B378" s="4">
        <v>1306</v>
      </c>
      <c r="C378" s="4">
        <v>372</v>
      </c>
      <c r="D378" s="4">
        <v>775</v>
      </c>
      <c r="E378" s="31">
        <v>1134.8598</v>
      </c>
      <c r="F378" s="66">
        <v>818.3309</v>
      </c>
      <c r="G378" s="31">
        <v>7136</v>
      </c>
      <c r="H378">
        <v>51970</v>
      </c>
    </row>
    <row r="379" spans="1:8" ht="12.75">
      <c r="A379" s="3" t="s">
        <v>5</v>
      </c>
      <c r="B379" s="4">
        <v>890</v>
      </c>
      <c r="C379" s="4">
        <v>427</v>
      </c>
      <c r="D379" s="4">
        <v>948</v>
      </c>
      <c r="E379" s="31">
        <v>1460.8286</v>
      </c>
      <c r="F379" s="66">
        <v>4030.8257</v>
      </c>
      <c r="G379" s="31">
        <v>4345</v>
      </c>
      <c r="H379">
        <v>18542</v>
      </c>
    </row>
    <row r="380" spans="1:8" ht="12.75">
      <c r="A380" s="3" t="s">
        <v>6</v>
      </c>
      <c r="B380" s="4">
        <v>674</v>
      </c>
      <c r="C380" s="4">
        <v>1012</v>
      </c>
      <c r="D380" s="4">
        <v>1003</v>
      </c>
      <c r="E380" s="31">
        <v>1812.3832</v>
      </c>
      <c r="F380" s="66">
        <v>1762.9904</v>
      </c>
      <c r="G380" s="31">
        <v>5514</v>
      </c>
      <c r="H380">
        <v>38389</v>
      </c>
    </row>
    <row r="381" spans="1:7" ht="12.75">
      <c r="A381" s="3"/>
      <c r="B381" s="4"/>
      <c r="C381" s="4"/>
      <c r="D381" s="4"/>
      <c r="E381" s="31"/>
      <c r="F381" s="66"/>
      <c r="G381" s="31"/>
    </row>
    <row r="382" spans="1:8" ht="12.75">
      <c r="A382" s="3" t="s">
        <v>7</v>
      </c>
      <c r="B382" s="4">
        <v>117</v>
      </c>
      <c r="C382" s="4">
        <v>130</v>
      </c>
      <c r="D382" s="4">
        <v>168</v>
      </c>
      <c r="E382" s="31">
        <v>276.1062</v>
      </c>
      <c r="F382" s="66">
        <v>346.5951</v>
      </c>
      <c r="G382" s="31">
        <v>1011</v>
      </c>
      <c r="H382">
        <v>4972</v>
      </c>
    </row>
    <row r="383" spans="1:8" ht="12.75">
      <c r="A383" s="3" t="s">
        <v>8</v>
      </c>
      <c r="B383" s="4">
        <v>22</v>
      </c>
      <c r="C383" s="4">
        <v>107</v>
      </c>
      <c r="D383" s="4">
        <v>152</v>
      </c>
      <c r="E383" s="31">
        <v>230.0232</v>
      </c>
      <c r="F383" s="66">
        <v>254.9269</v>
      </c>
      <c r="G383" s="31">
        <v>496</v>
      </c>
      <c r="H383">
        <v>960</v>
      </c>
    </row>
    <row r="384" spans="1:8" ht="12.75">
      <c r="A384" s="3" t="s">
        <v>9</v>
      </c>
      <c r="B384" s="4">
        <v>98</v>
      </c>
      <c r="C384" s="4">
        <v>105</v>
      </c>
      <c r="D384" s="4">
        <v>95</v>
      </c>
      <c r="E384" s="31">
        <v>142.6856</v>
      </c>
      <c r="F384" s="66">
        <v>173.6965</v>
      </c>
      <c r="G384" s="31">
        <v>427</v>
      </c>
      <c r="H384">
        <v>3366</v>
      </c>
    </row>
    <row r="385" spans="1:8" ht="12.75">
      <c r="A385" s="3" t="s">
        <v>10</v>
      </c>
      <c r="B385" s="4">
        <v>53</v>
      </c>
      <c r="C385" s="4">
        <v>53</v>
      </c>
      <c r="D385" s="4">
        <v>79</v>
      </c>
      <c r="E385" s="31">
        <v>107.8055</v>
      </c>
      <c r="F385" s="66">
        <v>99.5895</v>
      </c>
      <c r="G385" s="31">
        <v>410</v>
      </c>
      <c r="H385">
        <v>1142</v>
      </c>
    </row>
    <row r="386" spans="1:8" ht="12.75">
      <c r="A386" s="3"/>
      <c r="B386" s="4"/>
      <c r="C386" s="4"/>
      <c r="D386" s="4"/>
      <c r="E386" s="4"/>
      <c r="F386" s="48"/>
      <c r="H386" s="3"/>
    </row>
    <row r="387" spans="1:8" ht="12.75">
      <c r="A387" s="3" t="s">
        <v>97</v>
      </c>
      <c r="B387" s="4">
        <v>10.09</v>
      </c>
      <c r="C387" s="5">
        <v>8.9</v>
      </c>
      <c r="D387" s="5">
        <v>5.41</v>
      </c>
      <c r="E387" s="5">
        <v>5.31</v>
      </c>
      <c r="F387" s="54">
        <v>4.12</v>
      </c>
      <c r="G387" s="32">
        <v>4.51</v>
      </c>
      <c r="H387">
        <v>6.05</v>
      </c>
    </row>
    <row r="388" spans="1:8" ht="12.75">
      <c r="A388" s="3" t="s">
        <v>98</v>
      </c>
      <c r="B388" s="4">
        <v>3.78</v>
      </c>
      <c r="C388" s="5">
        <v>-1.5</v>
      </c>
      <c r="D388" s="4">
        <v>4.45</v>
      </c>
      <c r="E388" s="4">
        <v>4.12</v>
      </c>
      <c r="F388" s="48">
        <v>5.98</v>
      </c>
      <c r="G388" s="32">
        <v>8.1</v>
      </c>
      <c r="H388">
        <v>4.43</v>
      </c>
    </row>
    <row r="389" spans="1:8" ht="12.75">
      <c r="A389" s="3" t="s">
        <v>44</v>
      </c>
      <c r="B389" s="5">
        <v>13.14</v>
      </c>
      <c r="C389" s="5">
        <v>17.8</v>
      </c>
      <c r="D389" s="5">
        <v>27.09</v>
      </c>
      <c r="E389" s="5">
        <v>27.39</v>
      </c>
      <c r="F389" s="54">
        <v>21.08</v>
      </c>
      <c r="G389" s="32">
        <v>19.45</v>
      </c>
      <c r="H389">
        <v>13.52</v>
      </c>
    </row>
    <row r="390" spans="1:6" ht="12.75">
      <c r="A390" s="3"/>
      <c r="B390" s="4"/>
      <c r="C390" s="4"/>
      <c r="D390" s="4"/>
      <c r="E390" s="4"/>
      <c r="F390" s="48"/>
    </row>
    <row r="391" spans="1:8" ht="12.75">
      <c r="A391" s="3" t="s">
        <v>11</v>
      </c>
      <c r="B391" s="5">
        <v>-0.8</v>
      </c>
      <c r="C391" s="5">
        <v>4.3</v>
      </c>
      <c r="D391" s="5">
        <v>4.6</v>
      </c>
      <c r="E391" s="5">
        <v>4.2</v>
      </c>
      <c r="F391" s="54">
        <v>4.1</v>
      </c>
      <c r="G391" s="5">
        <v>1.98</v>
      </c>
      <c r="H391">
        <v>1.13</v>
      </c>
    </row>
    <row r="392" spans="1:8" ht="12.75">
      <c r="A392" s="3" t="s">
        <v>12</v>
      </c>
      <c r="B392" s="5">
        <v>14.4</v>
      </c>
      <c r="C392" s="5">
        <v>19.8</v>
      </c>
      <c r="D392" s="5">
        <v>15.1</v>
      </c>
      <c r="E392" s="5">
        <v>9.7</v>
      </c>
      <c r="F392" s="54">
        <v>13.2</v>
      </c>
      <c r="G392" s="32">
        <v>14.3</v>
      </c>
      <c r="H392" s="6">
        <v>13.98</v>
      </c>
    </row>
    <row r="393" spans="1:8" ht="12.75">
      <c r="A393" s="3" t="s">
        <v>13</v>
      </c>
      <c r="B393" s="5">
        <v>0.3</v>
      </c>
      <c r="C393" s="5">
        <v>0.2</v>
      </c>
      <c r="D393" s="5">
        <v>0</v>
      </c>
      <c r="E393" s="5">
        <v>0</v>
      </c>
      <c r="F393" s="54">
        <v>0</v>
      </c>
      <c r="G393" s="32">
        <v>1.8</v>
      </c>
      <c r="H393" s="5">
        <v>1.05</v>
      </c>
    </row>
    <row r="394" spans="5:6" ht="12.75">
      <c r="E394" s="23"/>
      <c r="F394" s="23"/>
    </row>
    <row r="395" spans="5:6" ht="12.75">
      <c r="E395" s="23"/>
      <c r="F395" s="23"/>
    </row>
    <row r="396" spans="1:8" ht="12.75">
      <c r="A396" s="49" t="s">
        <v>23</v>
      </c>
      <c r="B396" s="50"/>
      <c r="C396" s="50"/>
      <c r="D396" s="50"/>
      <c r="E396" s="50"/>
      <c r="F396" s="50"/>
      <c r="G396" s="117" t="s">
        <v>28</v>
      </c>
      <c r="H396" s="117"/>
    </row>
    <row r="397" spans="1:54" s="23" customFormat="1" ht="12.75">
      <c r="A397" s="4"/>
      <c r="B397" s="4"/>
      <c r="C397" s="4"/>
      <c r="D397" s="4"/>
      <c r="E397" s="4"/>
      <c r="F397" s="4"/>
      <c r="G397" s="14"/>
      <c r="H397" s="29" t="s">
        <v>14</v>
      </c>
      <c r="I397" s="4"/>
      <c r="R397" s="4"/>
      <c r="AA397" s="4"/>
      <c r="AJ397" s="4"/>
      <c r="AS397" s="4"/>
      <c r="BB397" s="4"/>
    </row>
    <row r="398" spans="1:8" ht="12.75">
      <c r="A398" s="51" t="s">
        <v>1</v>
      </c>
      <c r="B398" s="52" t="s">
        <v>0</v>
      </c>
      <c r="C398" s="52" t="s">
        <v>91</v>
      </c>
      <c r="D398" s="52" t="s">
        <v>95</v>
      </c>
      <c r="E398" s="52" t="s">
        <v>106</v>
      </c>
      <c r="F398" s="52" t="s">
        <v>111</v>
      </c>
      <c r="G398" s="51" t="s">
        <v>43</v>
      </c>
      <c r="H398" s="51" t="s">
        <v>88</v>
      </c>
    </row>
    <row r="399" spans="1:8" ht="12.75">
      <c r="A399" s="51"/>
      <c r="B399" s="51"/>
      <c r="C399" s="51"/>
      <c r="D399" s="51"/>
      <c r="E399" s="51"/>
      <c r="F399" s="51"/>
      <c r="G399" s="52" t="s">
        <v>111</v>
      </c>
      <c r="H399" s="52" t="s">
        <v>111</v>
      </c>
    </row>
    <row r="400" spans="1:8" ht="12.75">
      <c r="A400" s="3" t="s">
        <v>2</v>
      </c>
      <c r="B400" s="4">
        <v>1</v>
      </c>
      <c r="C400" s="4">
        <v>1</v>
      </c>
      <c r="D400" s="4">
        <v>1</v>
      </c>
      <c r="E400" s="4">
        <v>1</v>
      </c>
      <c r="F400" s="48">
        <v>1</v>
      </c>
      <c r="G400" s="7">
        <v>10</v>
      </c>
      <c r="H400">
        <v>825</v>
      </c>
    </row>
    <row r="401" spans="1:8" ht="12.75">
      <c r="A401" s="3" t="s">
        <v>3</v>
      </c>
      <c r="B401" s="9">
        <v>18</v>
      </c>
      <c r="C401" s="9">
        <v>21</v>
      </c>
      <c r="D401" s="9">
        <v>21</v>
      </c>
      <c r="E401" s="9">
        <v>26</v>
      </c>
      <c r="F401" s="56">
        <v>31</v>
      </c>
      <c r="G401" s="31">
        <v>1010</v>
      </c>
      <c r="H401">
        <v>12039</v>
      </c>
    </row>
    <row r="402" spans="1:8" ht="12.75">
      <c r="A402" s="3" t="s">
        <v>100</v>
      </c>
      <c r="B402" s="5">
        <v>628.66</v>
      </c>
      <c r="C402" s="5">
        <v>980</v>
      </c>
      <c r="D402" s="5">
        <v>1042</v>
      </c>
      <c r="E402" s="5">
        <v>845</v>
      </c>
      <c r="F402" s="54">
        <v>675</v>
      </c>
      <c r="G402" s="32">
        <v>1252.28</v>
      </c>
      <c r="H402">
        <v>750.55</v>
      </c>
    </row>
    <row r="403" spans="1:8" ht="12.75">
      <c r="A403" s="3" t="s">
        <v>101</v>
      </c>
      <c r="B403" s="4">
        <v>-52.51</v>
      </c>
      <c r="C403" s="5">
        <v>-16</v>
      </c>
      <c r="D403" s="5">
        <v>3</v>
      </c>
      <c r="E403" s="5">
        <v>13</v>
      </c>
      <c r="F403" s="54">
        <v>18</v>
      </c>
      <c r="G403" s="32">
        <v>24.78</v>
      </c>
      <c r="H403" s="32">
        <v>5.6</v>
      </c>
    </row>
    <row r="404" spans="1:6" ht="12.75">
      <c r="A404" s="3"/>
      <c r="B404" s="4"/>
      <c r="C404" s="4"/>
      <c r="D404" s="4"/>
      <c r="E404" s="4"/>
      <c r="F404" s="48"/>
    </row>
    <row r="405" spans="1:8" ht="12.75">
      <c r="A405" s="3" t="s">
        <v>123</v>
      </c>
      <c r="B405" s="8">
        <v>45</v>
      </c>
      <c r="C405" s="8">
        <v>42</v>
      </c>
      <c r="D405" s="8">
        <v>43</v>
      </c>
      <c r="E405" s="31">
        <v>46.273</v>
      </c>
      <c r="F405" s="66">
        <v>115.6569</v>
      </c>
      <c r="G405" s="31">
        <v>1995</v>
      </c>
      <c r="H405">
        <v>4708</v>
      </c>
    </row>
    <row r="406" spans="1:8" ht="12.75">
      <c r="A406" s="3" t="s">
        <v>4</v>
      </c>
      <c r="B406" s="4">
        <v>48</v>
      </c>
      <c r="C406" s="4">
        <v>78</v>
      </c>
      <c r="D406" s="4">
        <v>103</v>
      </c>
      <c r="E406" s="31">
        <v>91.6555</v>
      </c>
      <c r="F406" s="66">
        <v>60.7834</v>
      </c>
      <c r="G406" s="31">
        <v>7136</v>
      </c>
      <c r="H406">
        <v>51970</v>
      </c>
    </row>
    <row r="407" spans="1:8" ht="12.75">
      <c r="A407" s="3" t="s">
        <v>5</v>
      </c>
      <c r="B407" s="4">
        <v>27</v>
      </c>
      <c r="C407" s="4">
        <v>34</v>
      </c>
      <c r="D407" s="4">
        <v>41</v>
      </c>
      <c r="E407" s="31">
        <v>40.8417</v>
      </c>
      <c r="F407" s="66">
        <v>13.208</v>
      </c>
      <c r="G407" s="31">
        <v>4345</v>
      </c>
      <c r="H407">
        <v>18542</v>
      </c>
    </row>
    <row r="408" spans="1:8" ht="12.75">
      <c r="A408" s="3" t="s">
        <v>6</v>
      </c>
      <c r="B408" s="4">
        <v>59</v>
      </c>
      <c r="C408" s="4">
        <v>98</v>
      </c>
      <c r="D408" s="4">
        <v>116</v>
      </c>
      <c r="E408" s="31">
        <v>128.1675</v>
      </c>
      <c r="F408" s="66">
        <v>148.4744</v>
      </c>
      <c r="G408" s="31">
        <v>5514</v>
      </c>
      <c r="H408">
        <v>38389</v>
      </c>
    </row>
    <row r="409" spans="1:7" ht="12.75">
      <c r="A409" s="3"/>
      <c r="B409" s="4"/>
      <c r="C409" s="4"/>
      <c r="D409" s="4"/>
      <c r="E409" s="31"/>
      <c r="F409" s="66"/>
      <c r="G409" s="31"/>
    </row>
    <row r="410" spans="1:8" ht="12.75">
      <c r="A410" s="3" t="s">
        <v>7</v>
      </c>
      <c r="B410" s="4">
        <v>9</v>
      </c>
      <c r="C410" s="4">
        <v>9</v>
      </c>
      <c r="D410" s="4">
        <v>12</v>
      </c>
      <c r="E410" s="31">
        <v>14.2055</v>
      </c>
      <c r="F410" s="66">
        <v>18.5887</v>
      </c>
      <c r="G410" s="31">
        <v>1011</v>
      </c>
      <c r="H410">
        <v>4972</v>
      </c>
    </row>
    <row r="411" spans="1:8" ht="12.75">
      <c r="A411" s="3" t="s">
        <v>8</v>
      </c>
      <c r="B411" s="4">
        <v>1</v>
      </c>
      <c r="C411" s="4">
        <v>1</v>
      </c>
      <c r="D411" s="4">
        <v>1</v>
      </c>
      <c r="E411" s="31">
        <v>1.6064</v>
      </c>
      <c r="F411" s="66">
        <v>2.4285</v>
      </c>
      <c r="G411" s="31">
        <v>496</v>
      </c>
      <c r="H411">
        <v>960</v>
      </c>
    </row>
    <row r="412" spans="1:8" ht="12.75">
      <c r="A412" s="3" t="s">
        <v>9</v>
      </c>
      <c r="B412" s="4">
        <v>3</v>
      </c>
      <c r="C412" s="4">
        <v>3</v>
      </c>
      <c r="D412" s="4">
        <v>7</v>
      </c>
      <c r="E412" s="31">
        <v>8.3145</v>
      </c>
      <c r="F412" s="66">
        <v>6.4373</v>
      </c>
      <c r="G412" s="31">
        <v>427</v>
      </c>
      <c r="H412">
        <v>3366</v>
      </c>
    </row>
    <row r="413" spans="1:8" ht="12.75">
      <c r="A413" s="3" t="s">
        <v>10</v>
      </c>
      <c r="B413" s="4">
        <v>5</v>
      </c>
      <c r="C413" s="4">
        <v>4</v>
      </c>
      <c r="D413" s="4">
        <v>4</v>
      </c>
      <c r="E413" s="31">
        <v>4.8525</v>
      </c>
      <c r="F413" s="66">
        <v>8.5903</v>
      </c>
      <c r="G413" s="31">
        <v>410</v>
      </c>
      <c r="H413">
        <v>1142</v>
      </c>
    </row>
    <row r="414" spans="1:8" ht="12.75">
      <c r="A414" s="3"/>
      <c r="B414" s="4"/>
      <c r="C414" s="4"/>
      <c r="D414" s="4"/>
      <c r="E414" s="4"/>
      <c r="F414" s="48"/>
      <c r="H414" s="3"/>
    </row>
    <row r="415" spans="1:8" ht="12.75">
      <c r="A415" s="3" t="s">
        <v>97</v>
      </c>
      <c r="B415" s="4">
        <v>4.63</v>
      </c>
      <c r="C415" s="4">
        <v>3.02</v>
      </c>
      <c r="D415" s="4">
        <v>5.23</v>
      </c>
      <c r="E415" s="4">
        <v>5.57</v>
      </c>
      <c r="F415" s="48">
        <v>5.68</v>
      </c>
      <c r="G415" s="32">
        <v>4.51</v>
      </c>
      <c r="H415">
        <v>6.05</v>
      </c>
    </row>
    <row r="416" spans="1:8" ht="12.75">
      <c r="A416" s="3" t="s">
        <v>98</v>
      </c>
      <c r="B416" s="4">
        <v>3.41</v>
      </c>
      <c r="C416" s="4">
        <v>4.71</v>
      </c>
      <c r="D416" s="4">
        <v>3.42</v>
      </c>
      <c r="E416" s="5">
        <v>3.7</v>
      </c>
      <c r="F416" s="48">
        <v>6.16</v>
      </c>
      <c r="G416" s="32">
        <v>8.1</v>
      </c>
      <c r="H416">
        <v>4.43</v>
      </c>
    </row>
    <row r="417" spans="1:8" ht="12.75">
      <c r="A417" s="3" t="s">
        <v>44</v>
      </c>
      <c r="B417" s="5">
        <v>16.61</v>
      </c>
      <c r="C417" s="5">
        <v>18.57</v>
      </c>
      <c r="D417" s="5">
        <v>12.99</v>
      </c>
      <c r="E417" s="5">
        <v>11</v>
      </c>
      <c r="F417" s="54">
        <v>20.13</v>
      </c>
      <c r="G417" s="32">
        <v>19.45</v>
      </c>
      <c r="H417">
        <v>13.52</v>
      </c>
    </row>
    <row r="418" spans="1:6" ht="12.75">
      <c r="A418" s="3"/>
      <c r="B418" s="4"/>
      <c r="C418" s="4"/>
      <c r="D418" s="4"/>
      <c r="E418" s="4"/>
      <c r="F418" s="48"/>
    </row>
    <row r="419" spans="1:8" ht="12.75">
      <c r="A419" s="3" t="s">
        <v>11</v>
      </c>
      <c r="B419" s="4">
        <v>-7.68</v>
      </c>
      <c r="C419" s="4">
        <v>-1.71</v>
      </c>
      <c r="D419" s="4">
        <v>0.34</v>
      </c>
      <c r="E419" s="4">
        <v>1.63</v>
      </c>
      <c r="F419" s="48">
        <v>2.91</v>
      </c>
      <c r="G419" s="5">
        <v>1.98</v>
      </c>
      <c r="H419">
        <v>1.13</v>
      </c>
    </row>
    <row r="420" spans="1:8" ht="12.75">
      <c r="A420" s="3" t="s">
        <v>12</v>
      </c>
      <c r="B420" s="4">
        <v>59.94</v>
      </c>
      <c r="C420" s="4">
        <v>38.01</v>
      </c>
      <c r="D420" s="4">
        <v>22.14</v>
      </c>
      <c r="E420" s="4">
        <v>22.72</v>
      </c>
      <c r="F420" s="48">
        <v>45.4</v>
      </c>
      <c r="G420" s="32">
        <v>14.3</v>
      </c>
      <c r="H420" s="6">
        <v>13.98</v>
      </c>
    </row>
    <row r="421" spans="1:8" ht="12.75">
      <c r="A421" s="3" t="s">
        <v>13</v>
      </c>
      <c r="B421" s="4">
        <v>6.02</v>
      </c>
      <c r="C421" s="5">
        <v>1.8</v>
      </c>
      <c r="D421" s="5">
        <v>0.27</v>
      </c>
      <c r="E421" s="5">
        <v>0</v>
      </c>
      <c r="F421" s="54">
        <v>0</v>
      </c>
      <c r="G421" s="32">
        <v>1.8</v>
      </c>
      <c r="H421" s="5">
        <v>1.05</v>
      </c>
    </row>
    <row r="422" spans="5:6" ht="12.75">
      <c r="E422" s="23"/>
      <c r="F422" s="23"/>
    </row>
    <row r="423" spans="5:6" ht="12.75">
      <c r="E423" s="23"/>
      <c r="F423" s="23"/>
    </row>
    <row r="424" spans="1:8" ht="12.75">
      <c r="A424" s="49" t="s">
        <v>23</v>
      </c>
      <c r="B424" s="50"/>
      <c r="C424" s="50"/>
      <c r="D424" s="50"/>
      <c r="E424" s="50"/>
      <c r="F424" s="50"/>
      <c r="G424" s="50"/>
      <c r="H424" s="55" t="s">
        <v>67</v>
      </c>
    </row>
    <row r="425" spans="1:54" s="23" customFormat="1" ht="12.75">
      <c r="A425" s="4"/>
      <c r="B425" s="4"/>
      <c r="C425" s="4"/>
      <c r="D425" s="4"/>
      <c r="E425" s="4"/>
      <c r="F425" s="4"/>
      <c r="G425" s="14"/>
      <c r="H425" s="29" t="s">
        <v>14</v>
      </c>
      <c r="I425" s="4"/>
      <c r="R425" s="4"/>
      <c r="AA425" s="4"/>
      <c r="AJ425" s="4"/>
      <c r="AS425" s="4"/>
      <c r="BB425" s="4"/>
    </row>
    <row r="426" spans="1:8" ht="12.75">
      <c r="A426" s="51" t="s">
        <v>1</v>
      </c>
      <c r="B426" s="52" t="s">
        <v>0</v>
      </c>
      <c r="C426" s="52" t="s">
        <v>91</v>
      </c>
      <c r="D426" s="52" t="s">
        <v>95</v>
      </c>
      <c r="E426" s="52" t="s">
        <v>106</v>
      </c>
      <c r="F426" s="52" t="s">
        <v>111</v>
      </c>
      <c r="G426" s="51" t="s">
        <v>43</v>
      </c>
      <c r="H426" s="51" t="s">
        <v>88</v>
      </c>
    </row>
    <row r="427" spans="1:8" ht="12.75">
      <c r="A427" s="51"/>
      <c r="B427" s="51"/>
      <c r="C427" s="51"/>
      <c r="D427" s="51"/>
      <c r="E427" s="51"/>
      <c r="F427" s="51"/>
      <c r="G427" s="52" t="s">
        <v>111</v>
      </c>
      <c r="H427" s="52" t="s">
        <v>111</v>
      </c>
    </row>
    <row r="428" spans="1:8" ht="12.75">
      <c r="A428" s="3" t="s">
        <v>2</v>
      </c>
      <c r="B428" s="4">
        <v>35</v>
      </c>
      <c r="C428" s="4">
        <v>39</v>
      </c>
      <c r="D428" s="4">
        <v>40</v>
      </c>
      <c r="E428" s="4">
        <v>40</v>
      </c>
      <c r="F428" s="48">
        <v>41</v>
      </c>
      <c r="G428" s="7">
        <v>10</v>
      </c>
      <c r="H428">
        <v>825</v>
      </c>
    </row>
    <row r="429" spans="1:8" ht="12.75">
      <c r="A429" s="3" t="s">
        <v>3</v>
      </c>
      <c r="B429" s="9">
        <v>2754</v>
      </c>
      <c r="C429" s="9">
        <v>3250</v>
      </c>
      <c r="D429" s="9">
        <v>5194</v>
      </c>
      <c r="E429" s="9">
        <v>4782</v>
      </c>
      <c r="F429" s="56">
        <v>4795</v>
      </c>
      <c r="G429" s="31">
        <v>1010</v>
      </c>
      <c r="H429">
        <v>12039</v>
      </c>
    </row>
    <row r="430" spans="1:8" ht="12.75">
      <c r="A430" s="3" t="s">
        <v>100</v>
      </c>
      <c r="B430" s="5">
        <v>1359.51</v>
      </c>
      <c r="C430" s="5">
        <v>1607.92</v>
      </c>
      <c r="D430" s="5">
        <v>1360.48</v>
      </c>
      <c r="E430" s="5">
        <v>1763.78</v>
      </c>
      <c r="F430" s="54">
        <v>1880.1</v>
      </c>
      <c r="G430" s="32">
        <v>1252.28</v>
      </c>
      <c r="H430">
        <v>750.55</v>
      </c>
    </row>
    <row r="431" spans="1:8" ht="12.75">
      <c r="A431" s="3" t="s">
        <v>101</v>
      </c>
      <c r="B431" s="4">
        <v>21.75</v>
      </c>
      <c r="C431" s="4">
        <v>21.71</v>
      </c>
      <c r="D431" s="4">
        <v>17.33</v>
      </c>
      <c r="E431" s="4">
        <v>37.73</v>
      </c>
      <c r="F431" s="48">
        <v>45.12</v>
      </c>
      <c r="G431" s="32">
        <v>24.78</v>
      </c>
      <c r="H431" s="32">
        <v>5.6</v>
      </c>
    </row>
    <row r="432" spans="1:6" ht="12.75">
      <c r="A432" s="3"/>
      <c r="B432" s="4"/>
      <c r="C432" s="4"/>
      <c r="D432" s="4"/>
      <c r="E432" s="4"/>
      <c r="F432" s="48"/>
    </row>
    <row r="433" spans="1:8" ht="12.75">
      <c r="A433" s="3" t="s">
        <v>123</v>
      </c>
      <c r="B433" s="8">
        <v>3310</v>
      </c>
      <c r="C433" s="8">
        <v>4347</v>
      </c>
      <c r="D433" s="8">
        <v>6603</v>
      </c>
      <c r="E433" s="31">
        <v>9351.3949</v>
      </c>
      <c r="F433" s="66">
        <v>11517.9835</v>
      </c>
      <c r="G433" s="31">
        <v>1995</v>
      </c>
      <c r="H433">
        <v>4708</v>
      </c>
    </row>
    <row r="434" spans="1:8" ht="12.75">
      <c r="A434" s="3" t="s">
        <v>4</v>
      </c>
      <c r="B434" s="4">
        <v>21484</v>
      </c>
      <c r="C434" s="4">
        <v>27912</v>
      </c>
      <c r="D434" s="4">
        <v>37875</v>
      </c>
      <c r="E434" s="31">
        <v>46125.02</v>
      </c>
      <c r="F434" s="66">
        <v>51677.4572</v>
      </c>
      <c r="G434" s="31">
        <v>7136</v>
      </c>
      <c r="H434">
        <v>51970</v>
      </c>
    </row>
    <row r="435" spans="1:8" ht="12.75">
      <c r="A435" s="3" t="s">
        <v>5</v>
      </c>
      <c r="B435" s="4">
        <v>8120</v>
      </c>
      <c r="C435" s="4">
        <v>10556</v>
      </c>
      <c r="D435" s="4">
        <v>16021</v>
      </c>
      <c r="E435" s="31">
        <v>18450.0756</v>
      </c>
      <c r="F435" s="66">
        <v>24519.3515</v>
      </c>
      <c r="G435" s="31">
        <v>4345</v>
      </c>
      <c r="H435">
        <v>18542</v>
      </c>
    </row>
    <row r="436" spans="1:8" ht="12.75">
      <c r="A436" s="3" t="s">
        <v>6</v>
      </c>
      <c r="B436" s="4">
        <v>18111</v>
      </c>
      <c r="C436" s="4">
        <v>24455</v>
      </c>
      <c r="D436" s="4">
        <v>32861</v>
      </c>
      <c r="E436" s="31">
        <v>38376.5173</v>
      </c>
      <c r="F436" s="66">
        <v>39919.9368</v>
      </c>
      <c r="G436" s="31">
        <v>5514</v>
      </c>
      <c r="H436">
        <v>38389</v>
      </c>
    </row>
    <row r="437" spans="1:7" ht="12.75">
      <c r="A437" s="3"/>
      <c r="B437" s="4"/>
      <c r="C437" s="4"/>
      <c r="D437" s="4"/>
      <c r="E437" s="31"/>
      <c r="F437" s="66"/>
      <c r="G437" s="31"/>
    </row>
    <row r="438" spans="1:8" ht="12.75">
      <c r="A438" s="3" t="s">
        <v>7</v>
      </c>
      <c r="B438" s="4">
        <v>2203</v>
      </c>
      <c r="C438" s="4">
        <v>3064</v>
      </c>
      <c r="D438" s="4">
        <v>4384</v>
      </c>
      <c r="E438" s="31">
        <v>5963.9865</v>
      </c>
      <c r="F438" s="66">
        <v>6840.2377</v>
      </c>
      <c r="G438" s="31">
        <v>1011</v>
      </c>
      <c r="H438">
        <v>4972</v>
      </c>
    </row>
    <row r="439" spans="1:8" ht="12.75">
      <c r="A439" s="3" t="s">
        <v>8</v>
      </c>
      <c r="B439" s="4">
        <v>944</v>
      </c>
      <c r="C439" s="4">
        <v>1043</v>
      </c>
      <c r="D439" s="4">
        <v>1346</v>
      </c>
      <c r="E439" s="31">
        <v>2446.1222</v>
      </c>
      <c r="F439" s="66">
        <v>3582.3028</v>
      </c>
      <c r="G439" s="31">
        <v>496</v>
      </c>
      <c r="H439">
        <v>960</v>
      </c>
    </row>
    <row r="440" spans="1:8" ht="12.75">
      <c r="A440" s="3" t="s">
        <v>9</v>
      </c>
      <c r="B440" s="4">
        <v>752</v>
      </c>
      <c r="C440" s="4">
        <v>1006</v>
      </c>
      <c r="D440" s="4">
        <v>1696</v>
      </c>
      <c r="E440" s="31">
        <v>2311.4281</v>
      </c>
      <c r="F440" s="66">
        <v>2428.8418</v>
      </c>
      <c r="G440" s="31">
        <v>427</v>
      </c>
      <c r="H440">
        <v>3366</v>
      </c>
    </row>
    <row r="441" spans="1:8" ht="12.75">
      <c r="A441" s="3" t="s">
        <v>10</v>
      </c>
      <c r="B441" s="4">
        <v>1223</v>
      </c>
      <c r="C441" s="4">
        <v>1525</v>
      </c>
      <c r="D441" s="4">
        <v>1853</v>
      </c>
      <c r="E441" s="31">
        <v>2179.3658</v>
      </c>
      <c r="F441" s="66">
        <v>2587.2256</v>
      </c>
      <c r="G441" s="31">
        <v>410</v>
      </c>
      <c r="H441">
        <v>1142</v>
      </c>
    </row>
    <row r="442" spans="1:8" ht="12.75">
      <c r="A442" s="3"/>
      <c r="B442" s="4"/>
      <c r="C442" s="4"/>
      <c r="D442" s="4"/>
      <c r="E442" s="4"/>
      <c r="F442" s="48"/>
      <c r="H442" s="3"/>
    </row>
    <row r="443" spans="1:8" ht="12.75">
      <c r="A443" s="3" t="s">
        <v>97</v>
      </c>
      <c r="B443" s="4">
        <v>2.77</v>
      </c>
      <c r="C443" s="4">
        <v>3.04</v>
      </c>
      <c r="D443" s="4">
        <v>3.87</v>
      </c>
      <c r="E443" s="4">
        <v>4.26</v>
      </c>
      <c r="F443" s="48">
        <v>3.57</v>
      </c>
      <c r="G443" s="32">
        <v>4.51</v>
      </c>
      <c r="H443">
        <v>6.05</v>
      </c>
    </row>
    <row r="444" spans="1:8" ht="12.75">
      <c r="A444" s="3" t="s">
        <v>98</v>
      </c>
      <c r="B444" s="4">
        <v>6.29</v>
      </c>
      <c r="C444" s="4">
        <v>6.53</v>
      </c>
      <c r="D444" s="5">
        <v>6.3</v>
      </c>
      <c r="E444" s="4">
        <v>7.31</v>
      </c>
      <c r="F444" s="48">
        <v>9.04</v>
      </c>
      <c r="G444" s="32">
        <v>8.1</v>
      </c>
      <c r="H444">
        <v>4.43</v>
      </c>
    </row>
    <row r="445" spans="1:8" ht="12.75">
      <c r="A445" s="3" t="s">
        <v>44</v>
      </c>
      <c r="B445" s="5">
        <v>12.35</v>
      </c>
      <c r="C445" s="5">
        <v>13.6</v>
      </c>
      <c r="D445" s="5">
        <v>15.83</v>
      </c>
      <c r="E445" s="5">
        <v>14.51</v>
      </c>
      <c r="F445" s="54">
        <v>17.56</v>
      </c>
      <c r="G445" s="32">
        <v>19.45</v>
      </c>
      <c r="H445">
        <v>13.52</v>
      </c>
    </row>
    <row r="446" spans="1:6" ht="12.75">
      <c r="A446" s="3"/>
      <c r="B446" s="4"/>
      <c r="C446" s="4"/>
      <c r="D446" s="4"/>
      <c r="E446" s="4"/>
      <c r="F446" s="48"/>
    </row>
    <row r="447" spans="1:8" ht="12.75">
      <c r="A447" s="3" t="s">
        <v>11</v>
      </c>
      <c r="B447" s="4">
        <v>2.84</v>
      </c>
      <c r="C447" s="4">
        <v>3.07</v>
      </c>
      <c r="D447" s="4">
        <v>2.79</v>
      </c>
      <c r="E447" s="4">
        <v>2.54</v>
      </c>
      <c r="F447" s="48">
        <v>2.12</v>
      </c>
      <c r="G447" s="5">
        <v>1.98</v>
      </c>
      <c r="H447">
        <v>1.13</v>
      </c>
    </row>
    <row r="448" spans="1:8" ht="12.75">
      <c r="A448" s="3" t="s">
        <v>12</v>
      </c>
      <c r="B448" s="4">
        <v>10.78</v>
      </c>
      <c r="C448" s="4">
        <v>11.33</v>
      </c>
      <c r="D448" s="4">
        <v>11.06</v>
      </c>
      <c r="E448" s="5">
        <v>12</v>
      </c>
      <c r="F448" s="48">
        <v>13.23</v>
      </c>
      <c r="G448" s="32">
        <v>14.3</v>
      </c>
      <c r="H448" s="6">
        <v>13.98</v>
      </c>
    </row>
    <row r="449" spans="1:8" ht="12.75">
      <c r="A449" s="3" t="s">
        <v>13</v>
      </c>
      <c r="B449" s="5">
        <v>1</v>
      </c>
      <c r="C449" s="5">
        <v>0.95</v>
      </c>
      <c r="D449" s="5">
        <v>1.02</v>
      </c>
      <c r="E449" s="5">
        <v>1.23</v>
      </c>
      <c r="F449" s="54">
        <v>2.63</v>
      </c>
      <c r="G449" s="32">
        <v>1.8</v>
      </c>
      <c r="H449" s="5">
        <v>1.05</v>
      </c>
    </row>
    <row r="450" spans="5:6" ht="12.75">
      <c r="E450" s="23"/>
      <c r="F450" s="23"/>
    </row>
    <row r="451" spans="5:6" ht="12.75">
      <c r="E451" s="23"/>
      <c r="F451" s="23"/>
    </row>
    <row r="452" spans="1:8" ht="12.75">
      <c r="A452" s="51" t="s">
        <v>23</v>
      </c>
      <c r="B452" s="48"/>
      <c r="C452" s="48"/>
      <c r="D452" s="48"/>
      <c r="E452" s="48"/>
      <c r="F452" s="48"/>
      <c r="G452" s="48"/>
      <c r="H452" s="71" t="s">
        <v>34</v>
      </c>
    </row>
    <row r="453" spans="1:54" s="23" customFormat="1" ht="12.75">
      <c r="A453" s="4"/>
      <c r="B453" s="4"/>
      <c r="C453" s="4"/>
      <c r="D453" s="4"/>
      <c r="E453" s="4"/>
      <c r="F453" s="4"/>
      <c r="G453" s="14"/>
      <c r="H453" s="29" t="s">
        <v>14</v>
      </c>
      <c r="I453" s="4"/>
      <c r="R453" s="4"/>
      <c r="AA453" s="4"/>
      <c r="AJ453" s="4"/>
      <c r="AS453" s="4"/>
      <c r="BB453" s="4"/>
    </row>
    <row r="454" spans="1:8" ht="12.75">
      <c r="A454" s="51" t="s">
        <v>1</v>
      </c>
      <c r="B454" s="52" t="s">
        <v>0</v>
      </c>
      <c r="C454" s="52" t="s">
        <v>91</v>
      </c>
      <c r="D454" s="52" t="s">
        <v>95</v>
      </c>
      <c r="E454" s="52" t="s">
        <v>106</v>
      </c>
      <c r="F454" s="52" t="s">
        <v>111</v>
      </c>
      <c r="G454" s="51" t="s">
        <v>43</v>
      </c>
      <c r="H454" s="51" t="s">
        <v>88</v>
      </c>
    </row>
    <row r="455" spans="1:8" ht="12.75">
      <c r="A455" s="51"/>
      <c r="B455" s="51"/>
      <c r="C455" s="51"/>
      <c r="D455" s="51"/>
      <c r="E455" s="51"/>
      <c r="F455" s="51"/>
      <c r="G455" s="52" t="s">
        <v>111</v>
      </c>
      <c r="H455" s="52" t="s">
        <v>111</v>
      </c>
    </row>
    <row r="456" spans="1:8" ht="12.75">
      <c r="A456" s="3" t="s">
        <v>2</v>
      </c>
      <c r="B456" s="4">
        <v>1</v>
      </c>
      <c r="C456" s="4">
        <v>2</v>
      </c>
      <c r="D456" s="4">
        <v>2</v>
      </c>
      <c r="E456" s="4">
        <v>2</v>
      </c>
      <c r="F456" s="48">
        <v>10</v>
      </c>
      <c r="G456" s="7">
        <v>10</v>
      </c>
      <c r="H456">
        <v>825</v>
      </c>
    </row>
    <row r="457" spans="1:8" ht="12.75">
      <c r="A457" s="3" t="s">
        <v>3</v>
      </c>
      <c r="B457" s="9">
        <v>62</v>
      </c>
      <c r="C457" s="9">
        <v>130</v>
      </c>
      <c r="D457" s="9">
        <v>186</v>
      </c>
      <c r="E457" s="9">
        <v>230</v>
      </c>
      <c r="F457" s="56">
        <v>359</v>
      </c>
      <c r="G457" s="31">
        <v>1010</v>
      </c>
      <c r="H457">
        <v>12039</v>
      </c>
    </row>
    <row r="458" spans="1:8" ht="12.75">
      <c r="A458" s="3" t="s">
        <v>100</v>
      </c>
      <c r="B458" s="5">
        <v>1110.99</v>
      </c>
      <c r="C458" s="5">
        <v>600.3</v>
      </c>
      <c r="D458" s="5">
        <v>1003.02</v>
      </c>
      <c r="E458" s="5">
        <v>1416.58</v>
      </c>
      <c r="F458" s="54">
        <v>1662.32</v>
      </c>
      <c r="G458" s="32">
        <v>1252.28</v>
      </c>
      <c r="H458">
        <v>750.55</v>
      </c>
    </row>
    <row r="459" spans="1:8" ht="12.75">
      <c r="A459" s="3" t="s">
        <v>101</v>
      </c>
      <c r="B459" s="5">
        <v>14.52</v>
      </c>
      <c r="C459" s="5">
        <v>12.24</v>
      </c>
      <c r="D459" s="5">
        <v>39.84</v>
      </c>
      <c r="E459" s="5">
        <v>28.27</v>
      </c>
      <c r="F459" s="54">
        <v>72.16</v>
      </c>
      <c r="G459" s="32">
        <v>24.78</v>
      </c>
      <c r="H459" s="32">
        <v>5.6</v>
      </c>
    </row>
    <row r="460" spans="1:6" ht="12.75">
      <c r="A460" s="3"/>
      <c r="B460" s="4"/>
      <c r="C460" s="4"/>
      <c r="D460" s="4"/>
      <c r="E460" s="4"/>
      <c r="F460" s="48"/>
    </row>
    <row r="461" spans="1:8" ht="12.75">
      <c r="A461" s="3" t="s">
        <v>123</v>
      </c>
      <c r="B461" s="8">
        <v>556</v>
      </c>
      <c r="C461" s="8">
        <v>573</v>
      </c>
      <c r="D461" s="8">
        <v>1076</v>
      </c>
      <c r="E461" s="7">
        <v>1141.4868</v>
      </c>
      <c r="F461" s="74">
        <v>1400.524</v>
      </c>
      <c r="G461" s="31">
        <v>1995</v>
      </c>
      <c r="H461">
        <v>4708</v>
      </c>
    </row>
    <row r="462" spans="1:8" ht="12.75">
      <c r="A462" s="3" t="s">
        <v>4</v>
      </c>
      <c r="B462" s="4">
        <v>611</v>
      </c>
      <c r="C462" s="4">
        <v>1452</v>
      </c>
      <c r="D462" s="4">
        <v>3836</v>
      </c>
      <c r="E462" s="7">
        <v>5095.6717</v>
      </c>
      <c r="F462" s="74">
        <v>6022.8642</v>
      </c>
      <c r="G462" s="31">
        <v>7136</v>
      </c>
      <c r="H462">
        <v>51970</v>
      </c>
    </row>
    <row r="463" spans="1:8" ht="12.75">
      <c r="A463" s="3" t="s">
        <v>5</v>
      </c>
      <c r="B463" s="4">
        <v>250</v>
      </c>
      <c r="C463" s="4">
        <v>551</v>
      </c>
      <c r="D463" s="4">
        <v>1078</v>
      </c>
      <c r="E463" s="7">
        <v>4512.3802</v>
      </c>
      <c r="F463" s="74">
        <v>7810.6625</v>
      </c>
      <c r="G463" s="31">
        <v>4345</v>
      </c>
      <c r="H463">
        <v>18542</v>
      </c>
    </row>
    <row r="464" spans="1:8" ht="12.75">
      <c r="A464" s="3" t="s">
        <v>6</v>
      </c>
      <c r="B464" s="4">
        <v>560</v>
      </c>
      <c r="C464" s="4">
        <v>892</v>
      </c>
      <c r="D464" s="4">
        <v>1230</v>
      </c>
      <c r="E464" s="7">
        <v>2364.1393</v>
      </c>
      <c r="F464" s="74">
        <v>2722.8468</v>
      </c>
      <c r="G464" s="31">
        <v>5514</v>
      </c>
      <c r="H464">
        <v>38389</v>
      </c>
    </row>
    <row r="465" spans="1:7" ht="12.75">
      <c r="A465" s="3"/>
      <c r="B465" s="4"/>
      <c r="C465" s="4"/>
      <c r="D465" s="4"/>
      <c r="E465" s="4"/>
      <c r="F465" s="48"/>
      <c r="G465" s="31"/>
    </row>
    <row r="466" spans="1:8" ht="12.75">
      <c r="A466" s="3" t="s">
        <v>7</v>
      </c>
      <c r="B466" s="4">
        <v>35</v>
      </c>
      <c r="C466" s="4">
        <v>154</v>
      </c>
      <c r="D466" s="4">
        <v>381</v>
      </c>
      <c r="E466" s="7">
        <v>634.0932</v>
      </c>
      <c r="F466" s="74">
        <v>808.6402</v>
      </c>
      <c r="G466" s="31">
        <v>1011</v>
      </c>
      <c r="H466">
        <v>4972</v>
      </c>
    </row>
    <row r="467" spans="1:8" ht="12.75">
      <c r="A467" s="3" t="s">
        <v>8</v>
      </c>
      <c r="B467" s="4">
        <v>4</v>
      </c>
      <c r="C467" s="4">
        <v>-9</v>
      </c>
      <c r="D467" s="4">
        <v>86</v>
      </c>
      <c r="E467" s="7">
        <v>-33.4484</v>
      </c>
      <c r="F467" s="74">
        <v>302.1961</v>
      </c>
      <c r="G467" s="31">
        <v>496</v>
      </c>
      <c r="H467">
        <v>960</v>
      </c>
    </row>
    <row r="468" spans="1:8" ht="12.75">
      <c r="A468" s="3" t="s">
        <v>9</v>
      </c>
      <c r="B468" s="4">
        <v>9</v>
      </c>
      <c r="C468" s="4">
        <v>60</v>
      </c>
      <c r="D468" s="4">
        <v>242</v>
      </c>
      <c r="E468" s="7">
        <v>393.4107</v>
      </c>
      <c r="F468" s="74">
        <v>493.9215</v>
      </c>
      <c r="G468" s="31">
        <v>427</v>
      </c>
      <c r="H468">
        <v>3366</v>
      </c>
    </row>
    <row r="469" spans="1:8" ht="12.75">
      <c r="A469" s="3" t="s">
        <v>10</v>
      </c>
      <c r="B469" s="4">
        <v>18</v>
      </c>
      <c r="C469" s="4">
        <v>39</v>
      </c>
      <c r="D469" s="4">
        <v>74</v>
      </c>
      <c r="E469" s="7">
        <v>88.1599</v>
      </c>
      <c r="F469" s="74">
        <v>164.8197</v>
      </c>
      <c r="G469" s="31">
        <v>410</v>
      </c>
      <c r="H469">
        <v>1142</v>
      </c>
    </row>
    <row r="470" spans="1:8" ht="12.75">
      <c r="A470" s="3"/>
      <c r="B470" s="4"/>
      <c r="C470" s="4"/>
      <c r="D470" s="4"/>
      <c r="E470" s="4"/>
      <c r="F470" s="48"/>
      <c r="H470" s="3"/>
    </row>
    <row r="471" spans="1:8" ht="12.75">
      <c r="A471" s="6" t="s">
        <v>97</v>
      </c>
      <c r="B471" s="5">
        <v>1.56</v>
      </c>
      <c r="C471" s="5">
        <v>4.33</v>
      </c>
      <c r="D471" s="5">
        <v>7.52</v>
      </c>
      <c r="E471" s="5">
        <v>6.74</v>
      </c>
      <c r="F471" s="54">
        <v>6.24</v>
      </c>
      <c r="G471" s="32">
        <v>4.51</v>
      </c>
      <c r="H471">
        <v>6.05</v>
      </c>
    </row>
    <row r="472" spans="1:8" ht="12.75">
      <c r="A472" s="6" t="s">
        <v>98</v>
      </c>
      <c r="B472" s="5">
        <v>1.72</v>
      </c>
      <c r="C472" s="5">
        <v>-0.45</v>
      </c>
      <c r="D472" s="5">
        <v>1.37</v>
      </c>
      <c r="E472" s="5">
        <v>2.45</v>
      </c>
      <c r="F472" s="54">
        <v>3.15</v>
      </c>
      <c r="G472" s="32">
        <v>8.1</v>
      </c>
      <c r="H472">
        <v>4.43</v>
      </c>
    </row>
    <row r="473" spans="1:8" ht="12.75">
      <c r="A473" s="6" t="s">
        <v>44</v>
      </c>
      <c r="B473" s="5">
        <v>38.56</v>
      </c>
      <c r="C473" s="5">
        <v>22.76</v>
      </c>
      <c r="D473" s="5">
        <v>14.52</v>
      </c>
      <c r="E473" s="5">
        <v>11.52</v>
      </c>
      <c r="F473" s="54">
        <v>13.89</v>
      </c>
      <c r="G473" s="32">
        <v>19.45</v>
      </c>
      <c r="H473">
        <v>13.52</v>
      </c>
    </row>
    <row r="474" spans="1:6" ht="12.75">
      <c r="A474" s="3"/>
      <c r="B474" s="4"/>
      <c r="C474" s="4"/>
      <c r="D474" s="4"/>
      <c r="E474" s="4"/>
      <c r="F474" s="48"/>
    </row>
    <row r="475" spans="1:8" ht="12.75">
      <c r="A475" s="6" t="s">
        <v>11</v>
      </c>
      <c r="B475" s="5">
        <v>0.89</v>
      </c>
      <c r="C475" s="5">
        <v>0.73</v>
      </c>
      <c r="D475" s="5">
        <v>1.6</v>
      </c>
      <c r="E475" s="5">
        <v>0.86</v>
      </c>
      <c r="F475" s="54">
        <v>2.72</v>
      </c>
      <c r="G475" s="5">
        <v>1.98</v>
      </c>
      <c r="H475">
        <v>1.13</v>
      </c>
    </row>
    <row r="476" spans="1:8" ht="12.75">
      <c r="A476" s="6" t="s">
        <v>12</v>
      </c>
      <c r="B476" s="5">
        <v>35.06</v>
      </c>
      <c r="C476" s="5">
        <v>31.33</v>
      </c>
      <c r="D476" s="5">
        <v>29.24</v>
      </c>
      <c r="E476" s="5">
        <v>18.15</v>
      </c>
      <c r="F476" s="54">
        <v>15.7</v>
      </c>
      <c r="G476" s="32">
        <v>14.3</v>
      </c>
      <c r="H476" s="6">
        <v>13.98</v>
      </c>
    </row>
    <row r="477" spans="1:8" ht="12.75">
      <c r="A477" s="6" t="s">
        <v>13</v>
      </c>
      <c r="B477" s="5">
        <v>0</v>
      </c>
      <c r="C477" s="5">
        <v>0</v>
      </c>
      <c r="D477" s="5">
        <v>0</v>
      </c>
      <c r="E477" s="5">
        <v>0.05</v>
      </c>
      <c r="F477" s="54">
        <v>0.55</v>
      </c>
      <c r="G477" s="32">
        <v>1.8</v>
      </c>
      <c r="H477" s="5">
        <v>1.05</v>
      </c>
    </row>
    <row r="478" spans="5:6" ht="12.75">
      <c r="E478" s="23"/>
      <c r="F478" s="23"/>
    </row>
    <row r="479" spans="5:6" ht="12.75">
      <c r="E479" s="23"/>
      <c r="F479" s="23"/>
    </row>
    <row r="480" spans="1:8" ht="12.75">
      <c r="A480" s="49" t="s">
        <v>23</v>
      </c>
      <c r="B480" s="50"/>
      <c r="C480" s="50"/>
      <c r="D480" s="50"/>
      <c r="E480" s="50"/>
      <c r="F480" s="50"/>
      <c r="G480" s="50"/>
      <c r="H480" s="55" t="s">
        <v>30</v>
      </c>
    </row>
    <row r="481" spans="1:54" s="23" customFormat="1" ht="12.75">
      <c r="A481" s="4"/>
      <c r="B481" s="4"/>
      <c r="C481" s="4"/>
      <c r="D481" s="4"/>
      <c r="E481" s="4"/>
      <c r="F481" s="4"/>
      <c r="G481" s="14"/>
      <c r="H481" s="29" t="s">
        <v>14</v>
      </c>
      <c r="I481" s="4"/>
      <c r="R481" s="4"/>
      <c r="AA481" s="4"/>
      <c r="AJ481" s="4"/>
      <c r="AS481" s="4"/>
      <c r="BB481" s="4"/>
    </row>
    <row r="482" spans="1:8" ht="12.75">
      <c r="A482" s="51" t="s">
        <v>1</v>
      </c>
      <c r="B482" s="52" t="s">
        <v>0</v>
      </c>
      <c r="C482" s="52" t="s">
        <v>91</v>
      </c>
      <c r="D482" s="52" t="s">
        <v>95</v>
      </c>
      <c r="E482" s="52" t="s">
        <v>106</v>
      </c>
      <c r="F482" s="52" t="s">
        <v>111</v>
      </c>
      <c r="G482" s="51" t="s">
        <v>43</v>
      </c>
      <c r="H482" s="51" t="s">
        <v>88</v>
      </c>
    </row>
    <row r="483" spans="1:8" ht="12.75">
      <c r="A483" s="51"/>
      <c r="B483" s="51"/>
      <c r="C483" s="51"/>
      <c r="D483" s="51"/>
      <c r="E483" s="51"/>
      <c r="F483" s="51"/>
      <c r="G483" s="52" t="s">
        <v>111</v>
      </c>
      <c r="H483" s="52" t="s">
        <v>111</v>
      </c>
    </row>
    <row r="484" spans="1:8" ht="12.75">
      <c r="A484" s="3" t="s">
        <v>2</v>
      </c>
      <c r="B484" s="4">
        <v>5</v>
      </c>
      <c r="C484" s="4">
        <v>8</v>
      </c>
      <c r="D484" s="4">
        <v>8</v>
      </c>
      <c r="E484" s="4">
        <v>10</v>
      </c>
      <c r="F484" s="48">
        <v>13</v>
      </c>
      <c r="G484" s="7">
        <v>10</v>
      </c>
      <c r="H484">
        <v>825</v>
      </c>
    </row>
    <row r="485" spans="1:8" ht="12.75">
      <c r="A485" s="3" t="s">
        <v>3</v>
      </c>
      <c r="B485" s="4">
        <v>380</v>
      </c>
      <c r="C485" s="4">
        <v>678</v>
      </c>
      <c r="D485" s="4">
        <v>2250</v>
      </c>
      <c r="E485" s="4">
        <v>3500</v>
      </c>
      <c r="F485" s="48">
        <v>2005</v>
      </c>
      <c r="G485" s="31">
        <v>1010</v>
      </c>
      <c r="H485">
        <v>12039</v>
      </c>
    </row>
    <row r="486" spans="1:8" ht="12.75">
      <c r="A486" s="6" t="s">
        <v>100</v>
      </c>
      <c r="B486" s="5">
        <v>1608.93</v>
      </c>
      <c r="C486" s="5">
        <v>1016.83</v>
      </c>
      <c r="D486" s="5">
        <v>1143.53</v>
      </c>
      <c r="E486" s="5">
        <v>1616.74</v>
      </c>
      <c r="F486" s="54">
        <v>1434.1</v>
      </c>
      <c r="G486" s="32">
        <v>1252.28</v>
      </c>
      <c r="H486">
        <v>750.55</v>
      </c>
    </row>
    <row r="487" spans="1:8" ht="12.75">
      <c r="A487" s="6" t="s">
        <v>101</v>
      </c>
      <c r="B487" s="5">
        <v>20.31</v>
      </c>
      <c r="C487" s="5">
        <v>18.57</v>
      </c>
      <c r="D487" s="5">
        <v>20.98</v>
      </c>
      <c r="E487" s="5">
        <v>27.54</v>
      </c>
      <c r="F487" s="54">
        <v>26.9</v>
      </c>
      <c r="G487" s="32">
        <v>24.78</v>
      </c>
      <c r="H487" s="32">
        <v>5.6</v>
      </c>
    </row>
    <row r="488" spans="1:6" ht="12.75">
      <c r="A488" s="3"/>
      <c r="B488" s="4"/>
      <c r="C488" s="4"/>
      <c r="D488" s="4"/>
      <c r="E488" s="4"/>
      <c r="F488" s="48"/>
    </row>
    <row r="489" spans="1:8" ht="12.75">
      <c r="A489" s="3" t="s">
        <v>123</v>
      </c>
      <c r="B489" s="4">
        <v>1232</v>
      </c>
      <c r="C489" s="4">
        <v>1311</v>
      </c>
      <c r="D489" s="4">
        <v>1940</v>
      </c>
      <c r="E489" s="31">
        <v>4291.8006</v>
      </c>
      <c r="F489" s="66">
        <v>4760.2796</v>
      </c>
      <c r="G489" s="31">
        <v>1995</v>
      </c>
      <c r="H489">
        <v>4708</v>
      </c>
    </row>
    <row r="490" spans="1:8" ht="12.75">
      <c r="A490" s="3" t="s">
        <v>4</v>
      </c>
      <c r="B490" s="4">
        <v>3558</v>
      </c>
      <c r="C490" s="4">
        <v>4380</v>
      </c>
      <c r="D490" s="4">
        <v>6978</v>
      </c>
      <c r="E490" s="31">
        <v>13754.9585</v>
      </c>
      <c r="F490" s="66">
        <v>14147.3723</v>
      </c>
      <c r="G490" s="31">
        <v>7136</v>
      </c>
      <c r="H490">
        <v>51970</v>
      </c>
    </row>
    <row r="491" spans="1:8" ht="12.75">
      <c r="A491" s="3" t="s">
        <v>5</v>
      </c>
      <c r="B491" s="4">
        <v>2254</v>
      </c>
      <c r="C491" s="4">
        <v>3261</v>
      </c>
      <c r="D491" s="4">
        <v>6204</v>
      </c>
      <c r="E491" s="31">
        <v>10171.2422</v>
      </c>
      <c r="F491" s="66">
        <v>8704.86</v>
      </c>
      <c r="G491" s="31">
        <v>4345</v>
      </c>
      <c r="H491">
        <v>18542</v>
      </c>
    </row>
    <row r="492" spans="1:8" ht="12.75">
      <c r="A492" s="3" t="s">
        <v>6</v>
      </c>
      <c r="B492" s="4">
        <v>2541</v>
      </c>
      <c r="C492" s="4">
        <v>2582</v>
      </c>
      <c r="D492" s="4">
        <v>4945</v>
      </c>
      <c r="E492" s="31">
        <v>8960.1341</v>
      </c>
      <c r="F492" s="66">
        <v>8797.6285</v>
      </c>
      <c r="G492" s="31">
        <v>5514</v>
      </c>
      <c r="H492">
        <v>38389</v>
      </c>
    </row>
    <row r="493" spans="1:7" ht="12.75">
      <c r="A493" s="3"/>
      <c r="B493" s="4"/>
      <c r="C493" s="4"/>
      <c r="D493" s="4"/>
      <c r="E493" s="31"/>
      <c r="F493" s="66"/>
      <c r="G493" s="31"/>
    </row>
    <row r="494" spans="1:8" ht="12.75">
      <c r="A494" s="3" t="s">
        <v>7</v>
      </c>
      <c r="B494" s="4">
        <v>390</v>
      </c>
      <c r="C494" s="4">
        <v>604</v>
      </c>
      <c r="D494" s="4">
        <v>972</v>
      </c>
      <c r="E494" s="31">
        <v>1445.376</v>
      </c>
      <c r="F494" s="66">
        <v>1881.4419</v>
      </c>
      <c r="G494" s="31">
        <v>1011</v>
      </c>
      <c r="H494">
        <v>4972</v>
      </c>
    </row>
    <row r="495" spans="1:8" ht="12.75">
      <c r="A495" s="3" t="s">
        <v>8</v>
      </c>
      <c r="B495" s="4">
        <v>408</v>
      </c>
      <c r="C495" s="4">
        <v>555</v>
      </c>
      <c r="D495" s="4">
        <v>654</v>
      </c>
      <c r="E495" s="31">
        <v>1017.603</v>
      </c>
      <c r="F495" s="66">
        <v>1019.6856</v>
      </c>
      <c r="G495" s="31">
        <v>496</v>
      </c>
      <c r="H495">
        <v>960</v>
      </c>
    </row>
    <row r="496" spans="1:8" ht="12.75">
      <c r="A496" s="3" t="s">
        <v>9</v>
      </c>
      <c r="B496" s="4">
        <v>305</v>
      </c>
      <c r="C496" s="4">
        <v>368</v>
      </c>
      <c r="D496" s="4">
        <v>467</v>
      </c>
      <c r="E496" s="31">
        <v>536.5005</v>
      </c>
      <c r="F496" s="66">
        <v>587.934</v>
      </c>
      <c r="G496" s="31">
        <v>427</v>
      </c>
      <c r="H496">
        <v>3366</v>
      </c>
    </row>
    <row r="497" spans="1:8" ht="12.75">
      <c r="A497" s="3" t="s">
        <v>10</v>
      </c>
      <c r="B497" s="4">
        <v>275</v>
      </c>
      <c r="C497" s="4">
        <v>466</v>
      </c>
      <c r="D497" s="4">
        <v>744</v>
      </c>
      <c r="E497" s="31">
        <v>1054.4573</v>
      </c>
      <c r="F497" s="66">
        <v>1155.0751</v>
      </c>
      <c r="G497" s="31">
        <v>410</v>
      </c>
      <c r="H497">
        <v>1142</v>
      </c>
    </row>
    <row r="498" spans="1:8" ht="12.75">
      <c r="A498" s="3"/>
      <c r="B498" s="4"/>
      <c r="C498" s="4"/>
      <c r="D498" s="4"/>
      <c r="E498" s="4"/>
      <c r="F498" s="48"/>
      <c r="H498" s="3"/>
    </row>
    <row r="499" spans="1:8" ht="12.75">
      <c r="A499" s="6" t="s">
        <v>97</v>
      </c>
      <c r="B499" s="5">
        <v>3.85</v>
      </c>
      <c r="C499" s="5">
        <v>4.1</v>
      </c>
      <c r="D499" s="5">
        <v>4</v>
      </c>
      <c r="E499" s="5">
        <v>3.25</v>
      </c>
      <c r="F499" s="54">
        <v>3.21</v>
      </c>
      <c r="G499" s="32">
        <v>4.51</v>
      </c>
      <c r="H499">
        <v>6.05</v>
      </c>
    </row>
    <row r="500" spans="1:8" ht="12.75">
      <c r="A500" s="6" t="s">
        <v>98</v>
      </c>
      <c r="B500" s="5">
        <v>1.52</v>
      </c>
      <c r="C500" s="5">
        <v>1.97</v>
      </c>
      <c r="D500" s="5">
        <v>5.45</v>
      </c>
      <c r="E500" s="5">
        <v>7.05</v>
      </c>
      <c r="F500" s="54">
        <v>10.11</v>
      </c>
      <c r="G500" s="32">
        <v>8.1</v>
      </c>
      <c r="H500">
        <v>4.43</v>
      </c>
    </row>
    <row r="501" spans="1:8" ht="12.75">
      <c r="A501" s="6" t="s">
        <v>44</v>
      </c>
      <c r="B501" s="5">
        <v>13.17</v>
      </c>
      <c r="C501" s="5">
        <v>19.5</v>
      </c>
      <c r="D501" s="5">
        <v>31.45</v>
      </c>
      <c r="E501" s="5">
        <v>30.97</v>
      </c>
      <c r="F501" s="54">
        <v>24.33</v>
      </c>
      <c r="G501" s="32">
        <v>19.45</v>
      </c>
      <c r="H501">
        <v>13.52</v>
      </c>
    </row>
    <row r="502" spans="1:6" ht="12.75">
      <c r="A502" s="3"/>
      <c r="B502" s="4"/>
      <c r="C502" s="4"/>
      <c r="D502" s="4"/>
      <c r="E502" s="4"/>
      <c r="F502" s="48"/>
    </row>
    <row r="503" spans="1:8" ht="12.75">
      <c r="A503" s="6" t="s">
        <v>11</v>
      </c>
      <c r="B503" s="5">
        <v>0.72</v>
      </c>
      <c r="C503" s="5">
        <v>1.04</v>
      </c>
      <c r="D503" s="5">
        <v>1.23</v>
      </c>
      <c r="E503" s="5">
        <v>1.56</v>
      </c>
      <c r="F503" s="54">
        <v>1.72</v>
      </c>
      <c r="G503" s="5">
        <v>1.98</v>
      </c>
      <c r="H503">
        <v>1.13</v>
      </c>
    </row>
    <row r="504" spans="1:8" ht="12.75">
      <c r="A504" s="6" t="s">
        <v>12</v>
      </c>
      <c r="B504" s="5">
        <v>16.22</v>
      </c>
      <c r="C504" s="5">
        <v>12.74</v>
      </c>
      <c r="D504" s="5">
        <v>10.62</v>
      </c>
      <c r="E504" s="5">
        <v>15.05</v>
      </c>
      <c r="F504" s="54">
        <v>15.25</v>
      </c>
      <c r="G504" s="32">
        <v>14.3</v>
      </c>
      <c r="H504" s="6">
        <v>13.98</v>
      </c>
    </row>
    <row r="505" spans="1:8" ht="12.75">
      <c r="A505" s="6" t="s">
        <v>13</v>
      </c>
      <c r="B505" s="5">
        <v>0</v>
      </c>
      <c r="C505" s="5">
        <v>0</v>
      </c>
      <c r="D505" s="5">
        <v>0.01</v>
      </c>
      <c r="E505" s="5">
        <v>0.22</v>
      </c>
      <c r="F505" s="54">
        <v>0.88</v>
      </c>
      <c r="G505" s="32">
        <v>1.8</v>
      </c>
      <c r="H505" s="5">
        <v>1.05</v>
      </c>
    </row>
    <row r="506" spans="5:6" ht="12.75">
      <c r="E506" s="23"/>
      <c r="F506" s="23"/>
    </row>
    <row r="507" spans="5:6" ht="12.75">
      <c r="E507" s="23"/>
      <c r="F507" s="23"/>
    </row>
    <row r="508" spans="1:8" ht="12.75">
      <c r="A508" s="49" t="s">
        <v>23</v>
      </c>
      <c r="B508" s="49"/>
      <c r="C508" s="49"/>
      <c r="D508" s="49"/>
      <c r="E508" s="49"/>
      <c r="F508" s="70"/>
      <c r="G508" s="60" t="s">
        <v>31</v>
      </c>
      <c r="H508" s="70"/>
    </row>
    <row r="509" spans="1:54" s="23" customFormat="1" ht="12.75">
      <c r="A509" s="4"/>
      <c r="B509" s="4"/>
      <c r="C509" s="4"/>
      <c r="D509" s="4"/>
      <c r="E509" s="4"/>
      <c r="F509" s="4"/>
      <c r="G509" s="14"/>
      <c r="H509" s="29" t="s">
        <v>14</v>
      </c>
      <c r="I509" s="4"/>
      <c r="R509" s="4"/>
      <c r="AA509" s="4"/>
      <c r="AJ509" s="4"/>
      <c r="AS509" s="4"/>
      <c r="BB509" s="4"/>
    </row>
    <row r="510" spans="1:8" ht="12.75">
      <c r="A510" s="51" t="s">
        <v>1</v>
      </c>
      <c r="B510" s="52" t="s">
        <v>0</v>
      </c>
      <c r="C510" s="52" t="s">
        <v>91</v>
      </c>
      <c r="D510" s="52" t="s">
        <v>95</v>
      </c>
      <c r="E510" s="52" t="s">
        <v>106</v>
      </c>
      <c r="F510" s="52" t="s">
        <v>111</v>
      </c>
      <c r="G510" s="51" t="s">
        <v>43</v>
      </c>
      <c r="H510" s="51" t="s">
        <v>88</v>
      </c>
    </row>
    <row r="511" spans="1:8" ht="12.75">
      <c r="A511" s="51"/>
      <c r="B511" s="51"/>
      <c r="C511" s="51"/>
      <c r="D511" s="51"/>
      <c r="E511" s="51"/>
      <c r="F511" s="51"/>
      <c r="G511" s="52" t="s">
        <v>111</v>
      </c>
      <c r="H511" s="52" t="s">
        <v>111</v>
      </c>
    </row>
    <row r="512" spans="1:8" ht="12.75">
      <c r="A512" s="3" t="s">
        <v>2</v>
      </c>
      <c r="B512" s="4">
        <v>39</v>
      </c>
      <c r="C512" s="4">
        <v>43</v>
      </c>
      <c r="D512" s="4">
        <v>47</v>
      </c>
      <c r="E512" s="4">
        <v>47</v>
      </c>
      <c r="F512" s="48">
        <v>47</v>
      </c>
      <c r="G512" s="7">
        <v>10</v>
      </c>
      <c r="H512">
        <v>825</v>
      </c>
    </row>
    <row r="513" spans="1:8" ht="12.75">
      <c r="A513" s="3" t="s">
        <v>3</v>
      </c>
      <c r="B513" s="9">
        <v>3784</v>
      </c>
      <c r="C513" s="9">
        <v>4985</v>
      </c>
      <c r="D513" s="9">
        <v>6564</v>
      </c>
      <c r="E513" s="9">
        <v>7753</v>
      </c>
      <c r="F513" s="56">
        <v>7446</v>
      </c>
      <c r="G513" s="31">
        <v>1010</v>
      </c>
      <c r="H513">
        <v>12039</v>
      </c>
    </row>
    <row r="514" spans="1:18" ht="12.75">
      <c r="A514" s="6" t="s">
        <v>100</v>
      </c>
      <c r="B514" s="5">
        <v>852.54</v>
      </c>
      <c r="C514" s="5">
        <v>975.65</v>
      </c>
      <c r="D514" s="5">
        <v>979.68</v>
      </c>
      <c r="E514" s="5">
        <v>1012.34</v>
      </c>
      <c r="F514" s="54">
        <v>961.81</v>
      </c>
      <c r="G514" s="32">
        <v>1252.28</v>
      </c>
      <c r="H514">
        <v>750.55</v>
      </c>
      <c r="I514" s="6"/>
      <c r="R514" s="6"/>
    </row>
    <row r="515" spans="1:18" ht="12.75">
      <c r="A515" s="6" t="s">
        <v>101</v>
      </c>
      <c r="B515" s="5">
        <v>9.74</v>
      </c>
      <c r="C515" s="5">
        <v>12.07</v>
      </c>
      <c r="D515" s="5">
        <v>14.32</v>
      </c>
      <c r="E515" s="5">
        <v>16.69</v>
      </c>
      <c r="F515" s="54">
        <v>16.06</v>
      </c>
      <c r="G515" s="32">
        <v>24.78</v>
      </c>
      <c r="H515" s="32">
        <v>5.6</v>
      </c>
      <c r="I515" s="6"/>
      <c r="R515" s="6"/>
    </row>
    <row r="516" spans="1:6" ht="12.75">
      <c r="A516" s="3"/>
      <c r="B516" s="4"/>
      <c r="C516" s="4"/>
      <c r="D516" s="4"/>
      <c r="E516" s="4"/>
      <c r="F516" s="48"/>
    </row>
    <row r="517" spans="1:8" ht="12.75">
      <c r="A517" s="3" t="s">
        <v>123</v>
      </c>
      <c r="B517" s="8">
        <v>3578</v>
      </c>
      <c r="C517" s="8">
        <v>4166</v>
      </c>
      <c r="D517" s="8">
        <v>6159</v>
      </c>
      <c r="E517" s="31">
        <v>8458.7389</v>
      </c>
      <c r="F517" s="66">
        <v>11214.3125</v>
      </c>
      <c r="G517" s="31">
        <v>1995</v>
      </c>
      <c r="H517">
        <v>4708</v>
      </c>
    </row>
    <row r="518" spans="1:8" ht="12.75">
      <c r="A518" s="3" t="s">
        <v>4</v>
      </c>
      <c r="B518" s="4">
        <v>17013</v>
      </c>
      <c r="C518" s="4">
        <v>24955</v>
      </c>
      <c r="D518" s="4">
        <v>34825</v>
      </c>
      <c r="E518" s="31">
        <v>42620.2881</v>
      </c>
      <c r="F518" s="66">
        <v>49970.2753</v>
      </c>
      <c r="G518" s="31">
        <v>7136</v>
      </c>
      <c r="H518">
        <v>51970</v>
      </c>
    </row>
    <row r="519" spans="1:8" ht="12.75">
      <c r="A519" s="3" t="s">
        <v>5</v>
      </c>
      <c r="B519" s="4">
        <v>9169</v>
      </c>
      <c r="C519" s="4">
        <v>12142</v>
      </c>
      <c r="D519" s="4">
        <v>14131</v>
      </c>
      <c r="E519" s="31">
        <v>19289.9278</v>
      </c>
      <c r="F519" s="66">
        <v>31153.82</v>
      </c>
      <c r="G519" s="31">
        <v>4345</v>
      </c>
      <c r="H519">
        <v>18542</v>
      </c>
    </row>
    <row r="520" spans="1:8" ht="12.75">
      <c r="A520" s="3" t="s">
        <v>6</v>
      </c>
      <c r="B520" s="4">
        <v>12621</v>
      </c>
      <c r="C520" s="4">
        <v>16812</v>
      </c>
      <c r="D520" s="4">
        <v>23142</v>
      </c>
      <c r="E520" s="31">
        <v>29944.4017</v>
      </c>
      <c r="F520" s="66">
        <v>27588.6858</v>
      </c>
      <c r="G520" s="31">
        <v>5514</v>
      </c>
      <c r="H520">
        <v>38389</v>
      </c>
    </row>
    <row r="521" spans="1:7" ht="12.75">
      <c r="A521" s="3"/>
      <c r="B521" s="4"/>
      <c r="C521" s="4"/>
      <c r="D521" s="4"/>
      <c r="E521" s="31"/>
      <c r="F521" s="66"/>
      <c r="G521" s="31"/>
    </row>
    <row r="522" spans="1:8" ht="12.75">
      <c r="A522" s="3" t="s">
        <v>7</v>
      </c>
      <c r="B522" s="4">
        <v>1627</v>
      </c>
      <c r="C522" s="4">
        <v>2202</v>
      </c>
      <c r="D522" s="4">
        <v>3508</v>
      </c>
      <c r="E522" s="31">
        <v>4979.2171</v>
      </c>
      <c r="F522" s="66">
        <v>6326.9285</v>
      </c>
      <c r="G522" s="31">
        <v>1011</v>
      </c>
      <c r="H522">
        <v>4972</v>
      </c>
    </row>
    <row r="523" spans="1:8" ht="12.75">
      <c r="A523" s="3" t="s">
        <v>8</v>
      </c>
      <c r="B523" s="4">
        <v>661</v>
      </c>
      <c r="C523" s="4">
        <v>928</v>
      </c>
      <c r="D523" s="4">
        <v>1212</v>
      </c>
      <c r="E523" s="31">
        <v>2116.6748</v>
      </c>
      <c r="F523" s="66">
        <v>2699.4218</v>
      </c>
      <c r="G523" s="31">
        <v>496</v>
      </c>
      <c r="H523">
        <v>960</v>
      </c>
    </row>
    <row r="524" spans="1:8" ht="12.75">
      <c r="A524" s="3" t="s">
        <v>9</v>
      </c>
      <c r="B524" s="4">
        <v>644</v>
      </c>
      <c r="C524" s="4">
        <v>828</v>
      </c>
      <c r="D524" s="4">
        <v>1213</v>
      </c>
      <c r="E524" s="31">
        <v>2015.8719</v>
      </c>
      <c r="F524" s="66">
        <v>2661.0018</v>
      </c>
      <c r="G524" s="31">
        <v>427</v>
      </c>
      <c r="H524">
        <v>3366</v>
      </c>
    </row>
    <row r="525" spans="1:8" ht="12.75">
      <c r="A525" s="3" t="s">
        <v>10</v>
      </c>
      <c r="B525" s="4">
        <v>698</v>
      </c>
      <c r="C525" s="4">
        <v>1025</v>
      </c>
      <c r="D525" s="4">
        <v>1584</v>
      </c>
      <c r="E525" s="31">
        <v>2145.1682</v>
      </c>
      <c r="F525" s="66">
        <v>2194.6691</v>
      </c>
      <c r="G525" s="31">
        <v>410</v>
      </c>
      <c r="H525">
        <v>1142</v>
      </c>
    </row>
    <row r="526" spans="1:8" ht="12.75">
      <c r="A526" s="3"/>
      <c r="B526" s="4"/>
      <c r="C526" s="4"/>
      <c r="D526" s="4"/>
      <c r="E526" s="4"/>
      <c r="F526" s="48"/>
      <c r="H526" s="3"/>
    </row>
    <row r="527" spans="1:18" ht="12.75">
      <c r="A527" s="6" t="s">
        <v>97</v>
      </c>
      <c r="B527" s="5">
        <v>3.03</v>
      </c>
      <c r="C527" s="5">
        <v>3.25</v>
      </c>
      <c r="D527" s="5">
        <v>3.49</v>
      </c>
      <c r="E527" s="5">
        <v>4.39</v>
      </c>
      <c r="F527" s="54">
        <v>4.83</v>
      </c>
      <c r="G527" s="32">
        <v>4.51</v>
      </c>
      <c r="H527">
        <v>6.05</v>
      </c>
      <c r="I527" s="6"/>
      <c r="R527" s="6"/>
    </row>
    <row r="528" spans="1:18" ht="12.75">
      <c r="A528" s="6" t="s">
        <v>98</v>
      </c>
      <c r="B528" s="5">
        <v>4.83</v>
      </c>
      <c r="C528" s="5">
        <v>5.47</v>
      </c>
      <c r="D528" s="5">
        <v>7.11</v>
      </c>
      <c r="E528" s="5">
        <v>7.87</v>
      </c>
      <c r="F528" s="54">
        <v>8.8</v>
      </c>
      <c r="G528" s="32">
        <v>8.1</v>
      </c>
      <c r="H528">
        <v>4.43</v>
      </c>
      <c r="I528" s="6"/>
      <c r="R528" s="6"/>
    </row>
    <row r="529" spans="1:18" ht="12.75">
      <c r="A529" s="6" t="s">
        <v>44</v>
      </c>
      <c r="B529" s="5">
        <v>19.02</v>
      </c>
      <c r="C529" s="5">
        <v>22.77</v>
      </c>
      <c r="D529" s="5">
        <v>22.05</v>
      </c>
      <c r="E529" s="5">
        <v>21.41</v>
      </c>
      <c r="F529" s="54">
        <v>18.01</v>
      </c>
      <c r="G529" s="32">
        <v>19.45</v>
      </c>
      <c r="H529">
        <v>13.52</v>
      </c>
      <c r="I529" s="6"/>
      <c r="R529" s="6"/>
    </row>
    <row r="530" spans="1:6" ht="12.75">
      <c r="A530" s="3"/>
      <c r="B530" s="4"/>
      <c r="C530" s="4"/>
      <c r="D530" s="4"/>
      <c r="E530" s="4"/>
      <c r="F530" s="48"/>
    </row>
    <row r="531" spans="1:18" ht="12.75">
      <c r="A531" s="6" t="s">
        <v>11</v>
      </c>
      <c r="B531" s="5">
        <v>1.27</v>
      </c>
      <c r="C531" s="5">
        <v>1.58</v>
      </c>
      <c r="D531" s="5">
        <v>1.82</v>
      </c>
      <c r="E531" s="5">
        <v>1.82</v>
      </c>
      <c r="F531" s="54">
        <v>1.51</v>
      </c>
      <c r="G531" s="5">
        <v>1.98</v>
      </c>
      <c r="H531">
        <v>1.13</v>
      </c>
      <c r="I531" s="6"/>
      <c r="R531" s="6"/>
    </row>
    <row r="532" spans="1:18" ht="12.75">
      <c r="A532" s="6" t="s">
        <v>12</v>
      </c>
      <c r="B532" s="5">
        <v>14.03</v>
      </c>
      <c r="C532" s="5">
        <v>10.61</v>
      </c>
      <c r="D532" s="5">
        <v>11.06</v>
      </c>
      <c r="E532" s="5">
        <v>10.59</v>
      </c>
      <c r="F532" s="54">
        <v>15.31</v>
      </c>
      <c r="G532" s="32">
        <v>14.3</v>
      </c>
      <c r="H532" s="6">
        <v>13.98</v>
      </c>
      <c r="I532" s="6"/>
      <c r="R532" s="6"/>
    </row>
    <row r="533" spans="1:18" ht="12.75">
      <c r="A533" s="6" t="s">
        <v>13</v>
      </c>
      <c r="B533" s="5">
        <v>0.5</v>
      </c>
      <c r="C533" s="5">
        <v>0.58</v>
      </c>
      <c r="D533" s="5">
        <v>0.43</v>
      </c>
      <c r="E533" s="5">
        <v>0.58</v>
      </c>
      <c r="F533" s="54">
        <v>1.42</v>
      </c>
      <c r="G533" s="32">
        <v>1.8</v>
      </c>
      <c r="H533" s="5">
        <v>1.05</v>
      </c>
      <c r="I533" s="6"/>
      <c r="R533" s="6"/>
    </row>
    <row r="534" spans="5:6" ht="12.75">
      <c r="E534" s="23"/>
      <c r="F534" s="23"/>
    </row>
    <row r="535" spans="5:6" ht="12.75">
      <c r="E535" s="23"/>
      <c r="F535" s="23"/>
    </row>
    <row r="536" spans="1:8" ht="12.75">
      <c r="A536" s="49" t="s">
        <v>23</v>
      </c>
      <c r="B536" s="50"/>
      <c r="C536" s="50"/>
      <c r="D536" s="50"/>
      <c r="E536" s="50"/>
      <c r="F536" s="50"/>
      <c r="G536" s="117" t="s">
        <v>68</v>
      </c>
      <c r="H536" s="117"/>
    </row>
    <row r="537" spans="1:54" s="23" customFormat="1" ht="12.75">
      <c r="A537" s="4"/>
      <c r="B537" s="4"/>
      <c r="C537" s="4"/>
      <c r="D537" s="4"/>
      <c r="E537" s="4"/>
      <c r="F537" s="4"/>
      <c r="G537" s="14"/>
      <c r="H537" s="29" t="s">
        <v>14</v>
      </c>
      <c r="I537" s="4"/>
      <c r="R537" s="4"/>
      <c r="AA537" s="4"/>
      <c r="AJ537" s="4"/>
      <c r="AS537" s="4"/>
      <c r="BB537" s="4"/>
    </row>
    <row r="538" spans="1:8" ht="12.75">
      <c r="A538" s="51" t="s">
        <v>1</v>
      </c>
      <c r="B538" s="52" t="s">
        <v>0</v>
      </c>
      <c r="C538" s="52" t="s">
        <v>91</v>
      </c>
      <c r="D538" s="52" t="s">
        <v>95</v>
      </c>
      <c r="E538" s="52" t="s">
        <v>106</v>
      </c>
      <c r="F538" s="52" t="s">
        <v>111</v>
      </c>
      <c r="G538" s="51" t="s">
        <v>43</v>
      </c>
      <c r="H538" s="51" t="s">
        <v>88</v>
      </c>
    </row>
    <row r="539" spans="1:8" ht="12.75">
      <c r="A539" s="51"/>
      <c r="B539" s="51"/>
      <c r="C539" s="51"/>
      <c r="D539" s="51"/>
      <c r="E539" s="51"/>
      <c r="F539" s="51"/>
      <c r="G539" s="52" t="s">
        <v>111</v>
      </c>
      <c r="H539" s="52" t="s">
        <v>111</v>
      </c>
    </row>
    <row r="540" spans="1:8" ht="12.75">
      <c r="A540" s="3" t="s">
        <v>2</v>
      </c>
      <c r="B540" s="4">
        <v>1</v>
      </c>
      <c r="C540" s="4">
        <v>1</v>
      </c>
      <c r="D540" s="4">
        <v>1</v>
      </c>
      <c r="E540" s="4">
        <v>1</v>
      </c>
      <c r="F540" s="48">
        <v>1</v>
      </c>
      <c r="G540" s="7">
        <v>10</v>
      </c>
      <c r="H540">
        <v>825</v>
      </c>
    </row>
    <row r="541" spans="1:8" ht="12.75">
      <c r="A541" s="3" t="s">
        <v>3</v>
      </c>
      <c r="B541" s="9">
        <v>67</v>
      </c>
      <c r="C541" s="9">
        <v>82</v>
      </c>
      <c r="D541" s="9">
        <v>155</v>
      </c>
      <c r="E541" s="9">
        <v>160</v>
      </c>
      <c r="F541" s="56">
        <v>175</v>
      </c>
      <c r="G541" s="31">
        <v>1010</v>
      </c>
      <c r="H541">
        <v>12039</v>
      </c>
    </row>
    <row r="542" spans="1:8" ht="12.75">
      <c r="A542" s="6" t="s">
        <v>100</v>
      </c>
      <c r="B542" s="5">
        <v>593.74</v>
      </c>
      <c r="C542" s="5">
        <v>1252.09</v>
      </c>
      <c r="D542" s="5">
        <v>1121.88</v>
      </c>
      <c r="E542" s="5">
        <v>1614.67</v>
      </c>
      <c r="F542" s="54">
        <v>1825.28</v>
      </c>
      <c r="G542" s="32">
        <v>1252.28</v>
      </c>
      <c r="H542">
        <v>750.55</v>
      </c>
    </row>
    <row r="543" spans="1:8" ht="12.75">
      <c r="A543" s="6" t="s">
        <v>101</v>
      </c>
      <c r="B543" s="5">
        <v>69.96</v>
      </c>
      <c r="C543" s="5">
        <v>88.94</v>
      </c>
      <c r="D543" s="5">
        <v>82.15</v>
      </c>
      <c r="E543" s="5">
        <v>153.77</v>
      </c>
      <c r="F543" s="54">
        <v>253.63</v>
      </c>
      <c r="G543" s="32">
        <v>24.78</v>
      </c>
      <c r="H543" s="32">
        <v>5.6</v>
      </c>
    </row>
    <row r="544" spans="1:6" ht="12.75">
      <c r="A544" s="3"/>
      <c r="B544" s="4"/>
      <c r="C544" s="4"/>
      <c r="D544" s="4"/>
      <c r="E544" s="4"/>
      <c r="F544" s="48"/>
    </row>
    <row r="545" spans="1:8" ht="12.75">
      <c r="A545" s="3" t="s">
        <v>123</v>
      </c>
      <c r="B545" s="8">
        <v>266</v>
      </c>
      <c r="C545" s="8">
        <v>545</v>
      </c>
      <c r="D545" s="8">
        <v>1211</v>
      </c>
      <c r="E545" s="31">
        <v>2067.7846</v>
      </c>
      <c r="F545" s="66">
        <v>2511.6423</v>
      </c>
      <c r="G545" s="31">
        <v>1995</v>
      </c>
      <c r="H545">
        <v>4708</v>
      </c>
    </row>
    <row r="546" spans="1:8" ht="12.75">
      <c r="A546" s="3" t="s">
        <v>4</v>
      </c>
      <c r="B546" s="4">
        <v>930</v>
      </c>
      <c r="C546" s="4">
        <v>1826</v>
      </c>
      <c r="D546" s="4">
        <v>1667</v>
      </c>
      <c r="E546" s="31">
        <v>3313.1814</v>
      </c>
      <c r="F546" s="66">
        <v>3586.6013</v>
      </c>
      <c r="G546" s="31">
        <v>7136</v>
      </c>
      <c r="H546">
        <v>51970</v>
      </c>
    </row>
    <row r="547" spans="1:8" ht="12.75">
      <c r="A547" s="3" t="s">
        <v>5</v>
      </c>
      <c r="B547" s="4">
        <v>380</v>
      </c>
      <c r="C547" s="4">
        <v>2163</v>
      </c>
      <c r="D547" s="4">
        <v>4367</v>
      </c>
      <c r="E547" s="31">
        <v>6142.7724</v>
      </c>
      <c r="F547" s="66">
        <v>6694.4006</v>
      </c>
      <c r="G547" s="31">
        <v>4345</v>
      </c>
      <c r="H547">
        <v>18542</v>
      </c>
    </row>
    <row r="548" spans="1:8" ht="12.75">
      <c r="A548" s="3" t="s">
        <v>6</v>
      </c>
      <c r="B548" s="4">
        <v>150</v>
      </c>
      <c r="C548" s="4">
        <v>76</v>
      </c>
      <c r="D548" s="4">
        <v>799</v>
      </c>
      <c r="E548" s="31">
        <v>1059.3323</v>
      </c>
      <c r="F548" s="66">
        <v>702.546</v>
      </c>
      <c r="G548" s="31">
        <v>5514</v>
      </c>
      <c r="H548">
        <v>38389</v>
      </c>
    </row>
    <row r="549" spans="1:7" ht="12.75">
      <c r="A549" s="3"/>
      <c r="B549" s="4"/>
      <c r="C549" s="4"/>
      <c r="D549" s="4"/>
      <c r="E549" s="31"/>
      <c r="F549" s="66"/>
      <c r="G549" s="31"/>
    </row>
    <row r="550" spans="1:8" ht="12.75">
      <c r="A550" s="3" t="s">
        <v>7</v>
      </c>
      <c r="B550" s="4">
        <v>40</v>
      </c>
      <c r="C550" s="4">
        <v>126</v>
      </c>
      <c r="D550" s="4">
        <v>279</v>
      </c>
      <c r="E550" s="31">
        <v>451.3474</v>
      </c>
      <c r="F550" s="66">
        <v>515.9227</v>
      </c>
      <c r="G550" s="31">
        <v>1011</v>
      </c>
      <c r="H550">
        <v>4972</v>
      </c>
    </row>
    <row r="551" spans="1:8" ht="12.75">
      <c r="A551" s="3" t="s">
        <v>8</v>
      </c>
      <c r="B551" s="4">
        <v>93</v>
      </c>
      <c r="C551" s="4">
        <v>101</v>
      </c>
      <c r="D551" s="4">
        <v>172</v>
      </c>
      <c r="E551" s="31">
        <v>384.3205</v>
      </c>
      <c r="F551" s="66">
        <v>718.2136</v>
      </c>
      <c r="G551" s="31">
        <v>496</v>
      </c>
      <c r="H551">
        <v>960</v>
      </c>
    </row>
    <row r="552" spans="1:8" ht="12.75">
      <c r="A552" s="3" t="s">
        <v>9</v>
      </c>
      <c r="B552" s="4">
        <v>16</v>
      </c>
      <c r="C552" s="4">
        <v>52</v>
      </c>
      <c r="D552" s="4">
        <v>127</v>
      </c>
      <c r="E552" s="31">
        <v>203.5178</v>
      </c>
      <c r="F552" s="66">
        <v>230.781</v>
      </c>
      <c r="G552" s="31">
        <v>427</v>
      </c>
      <c r="H552">
        <v>3366</v>
      </c>
    </row>
    <row r="553" spans="1:8" ht="12.75">
      <c r="A553" s="3" t="s">
        <v>10</v>
      </c>
      <c r="B553" s="4">
        <v>27</v>
      </c>
      <c r="C553" s="4">
        <v>42</v>
      </c>
      <c r="D553" s="4">
        <v>71</v>
      </c>
      <c r="E553" s="31">
        <v>128.0114</v>
      </c>
      <c r="F553" s="66">
        <v>137.8264</v>
      </c>
      <c r="G553" s="31">
        <v>410</v>
      </c>
      <c r="H553">
        <v>1142</v>
      </c>
    </row>
    <row r="554" spans="1:8" ht="12.75">
      <c r="A554" s="3"/>
      <c r="B554" s="4"/>
      <c r="C554" s="4"/>
      <c r="D554" s="4"/>
      <c r="E554" s="4"/>
      <c r="F554" s="48"/>
      <c r="H554" s="3"/>
    </row>
    <row r="555" spans="1:8" ht="12.75">
      <c r="A555" s="6" t="s">
        <v>97</v>
      </c>
      <c r="B555" s="5">
        <v>2.19</v>
      </c>
      <c r="C555" s="5">
        <v>2.68</v>
      </c>
      <c r="D555" s="5">
        <v>1.97</v>
      </c>
      <c r="E555" s="5">
        <v>2.52</v>
      </c>
      <c r="F555" s="54">
        <v>2.56</v>
      </c>
      <c r="G555" s="32">
        <v>4.51</v>
      </c>
      <c r="H555">
        <v>6.05</v>
      </c>
    </row>
    <row r="556" spans="1:8" ht="12.75">
      <c r="A556" s="6" t="s">
        <v>98</v>
      </c>
      <c r="B556" s="5">
        <v>-2.09</v>
      </c>
      <c r="C556" s="5">
        <v>-2.65</v>
      </c>
      <c r="D556" s="5">
        <v>3.85</v>
      </c>
      <c r="E556" s="5">
        <v>8.64</v>
      </c>
      <c r="F556" s="54">
        <v>5.8</v>
      </c>
      <c r="G556" s="32">
        <v>8.1</v>
      </c>
      <c r="H556">
        <v>4.43</v>
      </c>
    </row>
    <row r="557" spans="1:8" ht="12.75">
      <c r="A557" s="6" t="s">
        <v>44</v>
      </c>
      <c r="B557" s="5">
        <v>30.27</v>
      </c>
      <c r="C557" s="5">
        <v>20.98</v>
      </c>
      <c r="D557" s="5">
        <v>19.95</v>
      </c>
      <c r="E557" s="5">
        <v>23.51</v>
      </c>
      <c r="F557" s="54">
        <v>21.22</v>
      </c>
      <c r="G557" s="32">
        <v>19.45</v>
      </c>
      <c r="H557">
        <v>13.52</v>
      </c>
    </row>
    <row r="558" spans="1:6" ht="12.75">
      <c r="A558" s="3"/>
      <c r="B558" s="4"/>
      <c r="C558" s="4"/>
      <c r="D558" s="4"/>
      <c r="E558" s="4"/>
      <c r="F558" s="48"/>
    </row>
    <row r="559" spans="1:8" ht="12.75">
      <c r="A559" s="6" t="s">
        <v>11</v>
      </c>
      <c r="B559" s="5">
        <v>3.58</v>
      </c>
      <c r="C559" s="5">
        <v>2.53</v>
      </c>
      <c r="D559" s="5">
        <v>1.71</v>
      </c>
      <c r="E559" s="5">
        <v>3.07</v>
      </c>
      <c r="F559" s="54">
        <v>4.21</v>
      </c>
      <c r="G559" s="5">
        <v>1.98</v>
      </c>
      <c r="H559">
        <v>1.13</v>
      </c>
    </row>
    <row r="560" spans="1:8" ht="12.75">
      <c r="A560" s="6" t="s">
        <v>12</v>
      </c>
      <c r="B560" s="5">
        <v>10.19</v>
      </c>
      <c r="C560" s="5">
        <v>11.76</v>
      </c>
      <c r="D560" s="5">
        <v>16.14</v>
      </c>
      <c r="E560" s="5">
        <v>17.72</v>
      </c>
      <c r="F560" s="54">
        <v>15.9</v>
      </c>
      <c r="G560" s="32">
        <v>14.3</v>
      </c>
      <c r="H560" s="6">
        <v>13.98</v>
      </c>
    </row>
    <row r="561" spans="1:8" ht="12.75">
      <c r="A561" s="6" t="s">
        <v>13</v>
      </c>
      <c r="B561" s="25">
        <v>0</v>
      </c>
      <c r="C561" s="25">
        <v>0</v>
      </c>
      <c r="D561" s="25">
        <v>2.17</v>
      </c>
      <c r="E561" s="25">
        <v>2.12</v>
      </c>
      <c r="F561" s="64">
        <v>1.27</v>
      </c>
      <c r="G561" s="32">
        <v>1.8</v>
      </c>
      <c r="H561" s="5">
        <v>1.05</v>
      </c>
    </row>
    <row r="562" spans="5:6" ht="12.75">
      <c r="E562" s="23"/>
      <c r="F562" s="23"/>
    </row>
    <row r="563" spans="5:6" ht="12.75">
      <c r="E563" s="23"/>
      <c r="F563" s="23"/>
    </row>
    <row r="564" spans="1:8" ht="12.75">
      <c r="A564" s="49" t="s">
        <v>23</v>
      </c>
      <c r="B564" s="50"/>
      <c r="C564" s="50"/>
      <c r="D564" s="50"/>
      <c r="E564" s="50"/>
      <c r="F564" s="50"/>
      <c r="G564" s="50"/>
      <c r="H564" s="55" t="s">
        <v>114</v>
      </c>
    </row>
    <row r="565" spans="1:8" ht="12.75">
      <c r="A565" s="4"/>
      <c r="B565" s="4"/>
      <c r="C565" s="4"/>
      <c r="D565" s="4"/>
      <c r="E565" s="4"/>
      <c r="F565" s="4"/>
      <c r="G565" s="14"/>
      <c r="H565" s="29" t="s">
        <v>14</v>
      </c>
    </row>
    <row r="566" spans="1:8" ht="12.75">
      <c r="A566" s="51" t="s">
        <v>1</v>
      </c>
      <c r="B566" s="52" t="s">
        <v>0</v>
      </c>
      <c r="C566" s="52" t="s">
        <v>91</v>
      </c>
      <c r="D566" s="52" t="s">
        <v>95</v>
      </c>
      <c r="E566" s="52" t="s">
        <v>106</v>
      </c>
      <c r="F566" s="52" t="s">
        <v>111</v>
      </c>
      <c r="G566" s="51" t="s">
        <v>43</v>
      </c>
      <c r="H566" s="51" t="s">
        <v>88</v>
      </c>
    </row>
    <row r="567" spans="1:8" ht="12.75">
      <c r="A567" s="51"/>
      <c r="B567" s="51"/>
      <c r="C567" s="51"/>
      <c r="D567" s="51"/>
      <c r="E567" s="51"/>
      <c r="F567" s="51"/>
      <c r="G567" s="52" t="s">
        <v>111</v>
      </c>
      <c r="H567" s="52" t="s">
        <v>111</v>
      </c>
    </row>
    <row r="568" spans="1:8" ht="12.75">
      <c r="A568" s="3" t="s">
        <v>2</v>
      </c>
      <c r="B568" s="4"/>
      <c r="C568" s="4"/>
      <c r="D568" s="4"/>
      <c r="E568" s="4"/>
      <c r="F568" s="48">
        <v>1</v>
      </c>
      <c r="G568" s="7">
        <v>10</v>
      </c>
      <c r="H568">
        <v>825</v>
      </c>
    </row>
    <row r="569" spans="1:8" ht="12.75">
      <c r="A569" s="3" t="s">
        <v>3</v>
      </c>
      <c r="B569" s="9"/>
      <c r="C569" s="9"/>
      <c r="D569" s="9"/>
      <c r="E569" s="9"/>
      <c r="F569" s="56">
        <v>16</v>
      </c>
      <c r="G569" s="31">
        <v>1010</v>
      </c>
      <c r="H569">
        <v>12039</v>
      </c>
    </row>
    <row r="570" spans="1:8" ht="12.75">
      <c r="A570" s="6" t="s">
        <v>100</v>
      </c>
      <c r="B570" s="5"/>
      <c r="C570" s="5"/>
      <c r="D570" s="5"/>
      <c r="E570" s="5"/>
      <c r="F570" s="54">
        <v>73.26</v>
      </c>
      <c r="G570" s="32">
        <v>1252.28</v>
      </c>
      <c r="H570">
        <v>750.55</v>
      </c>
    </row>
    <row r="571" spans="1:8" ht="12.75">
      <c r="A571" s="6" t="s">
        <v>101</v>
      </c>
      <c r="B571" s="5"/>
      <c r="C571" s="5"/>
      <c r="D571" s="5"/>
      <c r="E571" s="5"/>
      <c r="F571" s="54">
        <v>0</v>
      </c>
      <c r="G571" s="32">
        <v>24.78</v>
      </c>
      <c r="H571" s="32">
        <v>5.6</v>
      </c>
    </row>
    <row r="572" spans="1:6" ht="12.75">
      <c r="A572" s="3"/>
      <c r="B572" s="4"/>
      <c r="C572" s="4"/>
      <c r="D572" s="4"/>
      <c r="E572" s="4"/>
      <c r="F572" s="48"/>
    </row>
    <row r="573" spans="1:8" ht="12.75">
      <c r="A573" s="3" t="s">
        <v>123</v>
      </c>
      <c r="B573" s="8"/>
      <c r="C573" s="8"/>
      <c r="D573" s="8"/>
      <c r="E573" s="31"/>
      <c r="F573" s="66">
        <v>110.5661</v>
      </c>
      <c r="G573" s="31">
        <v>1995</v>
      </c>
      <c r="H573">
        <v>4708</v>
      </c>
    </row>
    <row r="574" spans="1:8" ht="12.75">
      <c r="A574" s="3" t="s">
        <v>4</v>
      </c>
      <c r="B574" s="4"/>
      <c r="C574" s="4"/>
      <c r="D574" s="4"/>
      <c r="E574" s="31"/>
      <c r="F574" s="66">
        <v>2.0682</v>
      </c>
      <c r="G574" s="31">
        <v>7136</v>
      </c>
      <c r="H574">
        <v>51970</v>
      </c>
    </row>
    <row r="575" spans="1:8" ht="12.75">
      <c r="A575" s="3" t="s">
        <v>5</v>
      </c>
      <c r="B575" s="4"/>
      <c r="C575" s="4"/>
      <c r="D575" s="4"/>
      <c r="E575" s="31"/>
      <c r="F575" s="66">
        <v>0</v>
      </c>
      <c r="G575" s="31">
        <v>4345</v>
      </c>
      <c r="H575">
        <v>18542</v>
      </c>
    </row>
    <row r="576" spans="1:8" ht="12.75">
      <c r="A576" s="3" t="s">
        <v>6</v>
      </c>
      <c r="B576" s="4"/>
      <c r="C576" s="4"/>
      <c r="D576" s="4"/>
      <c r="E576" s="31"/>
      <c r="F576" s="66">
        <v>9.653</v>
      </c>
      <c r="G576" s="31">
        <v>5514</v>
      </c>
      <c r="H576">
        <v>38389</v>
      </c>
    </row>
    <row r="577" spans="1:7" ht="12.75">
      <c r="A577" s="3"/>
      <c r="B577" s="4"/>
      <c r="C577" s="4"/>
      <c r="D577" s="4"/>
      <c r="E577" s="31"/>
      <c r="F577" s="66"/>
      <c r="G577" s="31"/>
    </row>
    <row r="578" spans="1:8" ht="12.75">
      <c r="A578" s="3" t="s">
        <v>7</v>
      </c>
      <c r="B578" s="4"/>
      <c r="C578" s="4"/>
      <c r="D578" s="4"/>
      <c r="E578" s="31"/>
      <c r="F578" s="66">
        <v>6.8312</v>
      </c>
      <c r="G578" s="31">
        <v>1011</v>
      </c>
      <c r="H578">
        <v>4972</v>
      </c>
    </row>
    <row r="579" spans="1:8" ht="12.75">
      <c r="A579" s="3" t="s">
        <v>8</v>
      </c>
      <c r="B579" s="4"/>
      <c r="C579" s="4"/>
      <c r="D579" s="4"/>
      <c r="E579" s="31"/>
      <c r="F579" s="66">
        <v>0.137</v>
      </c>
      <c r="G579" s="31">
        <v>496</v>
      </c>
      <c r="H579">
        <v>960</v>
      </c>
    </row>
    <row r="580" spans="1:8" ht="12.75">
      <c r="A580" s="3" t="s">
        <v>9</v>
      </c>
      <c r="B580" s="4"/>
      <c r="C580" s="4"/>
      <c r="D580" s="4"/>
      <c r="E580" s="31"/>
      <c r="F580" s="66">
        <v>0</v>
      </c>
      <c r="G580" s="31">
        <v>427</v>
      </c>
      <c r="H580">
        <v>3366</v>
      </c>
    </row>
    <row r="581" spans="1:8" ht="12.75">
      <c r="A581" s="3" t="s">
        <v>10</v>
      </c>
      <c r="B581" s="4"/>
      <c r="C581" s="4"/>
      <c r="D581" s="4"/>
      <c r="E581" s="31"/>
      <c r="F581" s="66">
        <v>6.9668</v>
      </c>
      <c r="G581" s="31">
        <v>410</v>
      </c>
      <c r="H581">
        <v>1142</v>
      </c>
    </row>
    <row r="582" spans="1:8" ht="12.75">
      <c r="A582" s="3"/>
      <c r="B582" s="4"/>
      <c r="C582" s="4"/>
      <c r="D582" s="4"/>
      <c r="E582" s="4"/>
      <c r="F582" s="48"/>
      <c r="H582" s="3"/>
    </row>
    <row r="583" spans="1:8" ht="12.75">
      <c r="A583" s="6" t="s">
        <v>97</v>
      </c>
      <c r="B583" s="5"/>
      <c r="C583" s="5"/>
      <c r="D583" s="5"/>
      <c r="E583" s="5"/>
      <c r="F583" s="54">
        <v>0</v>
      </c>
      <c r="G583" s="32">
        <v>4.51</v>
      </c>
      <c r="H583">
        <v>6.05</v>
      </c>
    </row>
    <row r="584" spans="1:8" ht="12.75">
      <c r="A584" s="6" t="s">
        <v>98</v>
      </c>
      <c r="B584" s="5"/>
      <c r="C584" s="5"/>
      <c r="D584" s="5"/>
      <c r="E584" s="5"/>
      <c r="F584" s="54">
        <v>17.13</v>
      </c>
      <c r="G584" s="32">
        <v>8.1</v>
      </c>
      <c r="H584">
        <v>4.43</v>
      </c>
    </row>
    <row r="585" spans="1:8" ht="12.75">
      <c r="A585" s="6" t="s">
        <v>44</v>
      </c>
      <c r="B585" s="5"/>
      <c r="C585" s="5"/>
      <c r="D585" s="5"/>
      <c r="E585" s="5"/>
      <c r="F585" s="54">
        <v>33.38</v>
      </c>
      <c r="G585" s="32">
        <v>19.45</v>
      </c>
      <c r="H585">
        <v>13.52</v>
      </c>
    </row>
    <row r="586" spans="1:6" ht="12.75">
      <c r="A586" s="3"/>
      <c r="B586" s="4"/>
      <c r="C586" s="4"/>
      <c r="D586" s="4"/>
      <c r="E586" s="4"/>
      <c r="F586" s="48"/>
    </row>
    <row r="587" spans="1:8" ht="12.75">
      <c r="A587" s="6" t="s">
        <v>11</v>
      </c>
      <c r="B587" s="5"/>
      <c r="C587" s="5"/>
      <c r="D587" s="5"/>
      <c r="E587" s="5"/>
      <c r="F587" s="54">
        <v>-0.26</v>
      </c>
      <c r="G587" s="5">
        <v>1.98</v>
      </c>
      <c r="H587">
        <v>1.13</v>
      </c>
    </row>
    <row r="588" spans="1:8" ht="12.75">
      <c r="A588" s="6" t="s">
        <v>12</v>
      </c>
      <c r="B588" s="5"/>
      <c r="C588" s="5"/>
      <c r="D588" s="5"/>
      <c r="E588" s="5"/>
      <c r="F588" s="54">
        <v>317.51</v>
      </c>
      <c r="G588" s="32">
        <v>14.3</v>
      </c>
      <c r="H588" s="6">
        <v>13.98</v>
      </c>
    </row>
    <row r="589" spans="1:8" ht="12.75">
      <c r="A589" s="6" t="s">
        <v>13</v>
      </c>
      <c r="B589" s="25"/>
      <c r="C589" s="25"/>
      <c r="D589" s="25"/>
      <c r="E589" s="25"/>
      <c r="F589" s="64">
        <v>0</v>
      </c>
      <c r="G589" s="32">
        <v>1.8</v>
      </c>
      <c r="H589" s="5">
        <v>1.05</v>
      </c>
    </row>
    <row r="590" spans="5:6" ht="12.75">
      <c r="E590" s="23"/>
      <c r="F590" s="23"/>
    </row>
    <row r="591" spans="5:6" ht="12.75">
      <c r="E591" s="23"/>
      <c r="F591" s="23"/>
    </row>
    <row r="592" spans="1:8" ht="12.75">
      <c r="A592" s="49" t="s">
        <v>23</v>
      </c>
      <c r="B592" s="50"/>
      <c r="C592" s="50"/>
      <c r="D592" s="50"/>
      <c r="E592" s="50"/>
      <c r="F592" s="50"/>
      <c r="G592" s="117" t="s">
        <v>69</v>
      </c>
      <c r="H592" s="117"/>
    </row>
    <row r="593" spans="1:54" s="23" customFormat="1" ht="12.75">
      <c r="A593" s="4"/>
      <c r="B593" s="4"/>
      <c r="C593" s="4"/>
      <c r="D593" s="4"/>
      <c r="E593" s="4"/>
      <c r="F593" s="4"/>
      <c r="G593" s="14"/>
      <c r="H593" s="29" t="s">
        <v>14</v>
      </c>
      <c r="I593" s="4"/>
      <c r="R593" s="4"/>
      <c r="AA593" s="4"/>
      <c r="AJ593" s="4"/>
      <c r="AS593" s="4"/>
      <c r="BB593" s="4"/>
    </row>
    <row r="594" spans="1:8" ht="12.75">
      <c r="A594" s="51" t="s">
        <v>1</v>
      </c>
      <c r="B594" s="52" t="s">
        <v>0</v>
      </c>
      <c r="C594" s="52" t="s">
        <v>91</v>
      </c>
      <c r="D594" s="52" t="s">
        <v>95</v>
      </c>
      <c r="E594" s="52" t="s">
        <v>106</v>
      </c>
      <c r="F594" s="52" t="s">
        <v>111</v>
      </c>
      <c r="G594" s="51" t="s">
        <v>43</v>
      </c>
      <c r="H594" s="51" t="s">
        <v>88</v>
      </c>
    </row>
    <row r="595" spans="1:8" ht="12.75">
      <c r="A595" s="51"/>
      <c r="B595" s="51"/>
      <c r="C595" s="51"/>
      <c r="D595" s="51"/>
      <c r="E595" s="51"/>
      <c r="F595" s="51"/>
      <c r="G595" s="52" t="s">
        <v>111</v>
      </c>
      <c r="H595" s="52" t="s">
        <v>111</v>
      </c>
    </row>
    <row r="596" spans="1:8" ht="12.75">
      <c r="A596" s="3" t="s">
        <v>2</v>
      </c>
      <c r="B596" s="4">
        <v>1</v>
      </c>
      <c r="C596" s="4">
        <v>1</v>
      </c>
      <c r="D596" s="4">
        <v>1</v>
      </c>
      <c r="E596" s="4">
        <v>1</v>
      </c>
      <c r="F596" s="48">
        <v>1</v>
      </c>
      <c r="G596" s="7">
        <v>10</v>
      </c>
      <c r="H596">
        <v>825</v>
      </c>
    </row>
    <row r="597" spans="1:8" ht="12.75">
      <c r="A597" s="3" t="s">
        <v>3</v>
      </c>
      <c r="B597" s="9">
        <v>11</v>
      </c>
      <c r="C597" s="9">
        <v>11</v>
      </c>
      <c r="D597" s="9">
        <v>10</v>
      </c>
      <c r="E597" s="9">
        <v>10</v>
      </c>
      <c r="F597" s="56">
        <v>10</v>
      </c>
      <c r="G597" s="31">
        <v>1010</v>
      </c>
      <c r="H597">
        <v>12039</v>
      </c>
    </row>
    <row r="598" spans="1:8" ht="12.75">
      <c r="A598" s="6" t="s">
        <v>100</v>
      </c>
      <c r="B598" s="5">
        <v>460.75</v>
      </c>
      <c r="C598" s="5">
        <v>395.25</v>
      </c>
      <c r="D598" s="5">
        <v>539.16</v>
      </c>
      <c r="E598" s="5">
        <v>812.81</v>
      </c>
      <c r="F598" s="54">
        <v>1021.69</v>
      </c>
      <c r="G598" s="32">
        <v>1252.28</v>
      </c>
      <c r="H598">
        <v>750.55</v>
      </c>
    </row>
    <row r="599" spans="1:8" ht="12.75">
      <c r="A599" s="6" t="s">
        <v>101</v>
      </c>
      <c r="B599" s="5">
        <v>0.19</v>
      </c>
      <c r="C599" s="5">
        <v>37.77</v>
      </c>
      <c r="D599" s="5">
        <v>13.04</v>
      </c>
      <c r="E599" s="5">
        <v>18.04</v>
      </c>
      <c r="F599" s="54">
        <v>16.87</v>
      </c>
      <c r="G599" s="32">
        <v>24.78</v>
      </c>
      <c r="H599" s="32">
        <v>5.6</v>
      </c>
    </row>
    <row r="600" spans="1:6" ht="12.75">
      <c r="A600" s="3"/>
      <c r="B600" s="4"/>
      <c r="C600" s="4"/>
      <c r="D600" s="4"/>
      <c r="E600" s="4"/>
      <c r="F600" s="48"/>
    </row>
    <row r="601" spans="1:8" ht="12.75">
      <c r="A601" s="3" t="s">
        <v>123</v>
      </c>
      <c r="B601" s="8">
        <v>40</v>
      </c>
      <c r="C601" s="8">
        <v>42</v>
      </c>
      <c r="D601" s="8">
        <v>44</v>
      </c>
      <c r="E601" s="31">
        <v>44.5308</v>
      </c>
      <c r="F601" s="66">
        <v>44.8985</v>
      </c>
      <c r="G601" s="31">
        <v>1995</v>
      </c>
      <c r="H601">
        <v>4708</v>
      </c>
    </row>
    <row r="602" spans="1:8" ht="12.75">
      <c r="A602" s="3" t="s">
        <v>4</v>
      </c>
      <c r="B602" s="4">
        <v>34</v>
      </c>
      <c r="C602" s="4">
        <v>33</v>
      </c>
      <c r="D602" s="4">
        <v>49</v>
      </c>
      <c r="E602" s="31">
        <v>80.6557</v>
      </c>
      <c r="F602" s="66">
        <v>103.3469</v>
      </c>
      <c r="G602" s="31">
        <v>7136</v>
      </c>
      <c r="H602">
        <v>51970</v>
      </c>
    </row>
    <row r="603" spans="1:8" ht="12.75">
      <c r="A603" s="3" t="s">
        <v>5</v>
      </c>
      <c r="B603" s="4">
        <v>33</v>
      </c>
      <c r="C603" s="4">
        <v>25</v>
      </c>
      <c r="D603" s="4">
        <v>22</v>
      </c>
      <c r="E603" s="31">
        <v>22.484</v>
      </c>
      <c r="F603" s="66">
        <v>27.7672</v>
      </c>
      <c r="G603" s="31">
        <v>4345</v>
      </c>
      <c r="H603">
        <v>18542</v>
      </c>
    </row>
    <row r="604" spans="1:8" ht="12.75">
      <c r="A604" s="3" t="s">
        <v>6</v>
      </c>
      <c r="B604" s="4">
        <v>16</v>
      </c>
      <c r="C604" s="4">
        <v>11</v>
      </c>
      <c r="D604" s="4">
        <v>10</v>
      </c>
      <c r="E604" s="31">
        <v>8.9088</v>
      </c>
      <c r="F604" s="66">
        <v>9.2579</v>
      </c>
      <c r="G604" s="31">
        <v>5514</v>
      </c>
      <c r="H604">
        <v>38389</v>
      </c>
    </row>
    <row r="605" spans="1:7" ht="12.75">
      <c r="A605" s="3"/>
      <c r="B605" s="4"/>
      <c r="C605" s="4"/>
      <c r="D605" s="4"/>
      <c r="E605" s="31"/>
      <c r="F605" s="66"/>
      <c r="G605" s="31"/>
    </row>
    <row r="606" spans="1:8" ht="12.75">
      <c r="A606" s="3" t="s">
        <v>7</v>
      </c>
      <c r="B606" s="4">
        <v>4</v>
      </c>
      <c r="C606" s="4">
        <v>4</v>
      </c>
      <c r="D606" s="4">
        <v>6</v>
      </c>
      <c r="E606" s="31">
        <v>7.7572</v>
      </c>
      <c r="F606" s="66">
        <v>10.2817</v>
      </c>
      <c r="G606" s="31">
        <v>1011</v>
      </c>
      <c r="H606">
        <v>4972</v>
      </c>
    </row>
    <row r="607" spans="1:8" ht="12.75">
      <c r="A607" s="3" t="s">
        <v>8</v>
      </c>
      <c r="B607" s="4">
        <v>0</v>
      </c>
      <c r="C607" s="4">
        <v>6</v>
      </c>
      <c r="D607" s="4">
        <v>0</v>
      </c>
      <c r="E607" s="31">
        <v>0.8501</v>
      </c>
      <c r="F607" s="66">
        <v>0.9399</v>
      </c>
      <c r="G607" s="31">
        <v>496</v>
      </c>
      <c r="H607">
        <v>960</v>
      </c>
    </row>
    <row r="608" spans="1:8" ht="12.75">
      <c r="A608" s="3" t="s">
        <v>9</v>
      </c>
      <c r="B608" s="4">
        <v>1</v>
      </c>
      <c r="C608" s="4">
        <v>1</v>
      </c>
      <c r="D608" s="4">
        <v>1</v>
      </c>
      <c r="E608" s="31">
        <v>2.3972</v>
      </c>
      <c r="F608" s="66">
        <v>4.5525</v>
      </c>
      <c r="G608" s="31">
        <v>427</v>
      </c>
      <c r="H608">
        <v>3366</v>
      </c>
    </row>
    <row r="609" spans="1:8" ht="12.75">
      <c r="A609" s="3" t="s">
        <v>10</v>
      </c>
      <c r="B609" s="4">
        <v>2</v>
      </c>
      <c r="C609" s="4">
        <v>3</v>
      </c>
      <c r="D609" s="4">
        <v>3</v>
      </c>
      <c r="E609" s="31">
        <v>2.5767</v>
      </c>
      <c r="F609" s="66">
        <v>3.2322</v>
      </c>
      <c r="G609" s="31">
        <v>410</v>
      </c>
      <c r="H609">
        <v>1142</v>
      </c>
    </row>
    <row r="610" spans="1:8" ht="12.75">
      <c r="A610" s="3"/>
      <c r="B610" s="4"/>
      <c r="C610" s="4"/>
      <c r="D610" s="4"/>
      <c r="E610" s="4"/>
      <c r="F610" s="48"/>
      <c r="H610" s="3"/>
    </row>
    <row r="611" spans="1:8" ht="12.75">
      <c r="A611" s="6" t="s">
        <v>97</v>
      </c>
      <c r="B611" s="5">
        <v>2.21</v>
      </c>
      <c r="C611" s="5">
        <v>1.98</v>
      </c>
      <c r="D611" s="5">
        <v>2.62</v>
      </c>
      <c r="E611" s="5">
        <v>3.69</v>
      </c>
      <c r="F611" s="54">
        <v>4.95</v>
      </c>
      <c r="G611" s="32">
        <v>4.51</v>
      </c>
      <c r="H611">
        <v>6.05</v>
      </c>
    </row>
    <row r="612" spans="1:8" ht="12.75">
      <c r="A612" s="6" t="s">
        <v>98</v>
      </c>
      <c r="B612" s="5">
        <v>6.25</v>
      </c>
      <c r="C612" s="5">
        <v>4.76</v>
      </c>
      <c r="D612" s="5">
        <v>6.63</v>
      </c>
      <c r="E612" s="5">
        <v>5.41</v>
      </c>
      <c r="F612" s="54">
        <v>3.47</v>
      </c>
      <c r="G612" s="32">
        <v>8.1</v>
      </c>
      <c r="H612">
        <v>4.43</v>
      </c>
    </row>
    <row r="613" spans="1:8" ht="12.75">
      <c r="A613" s="6" t="s">
        <v>44</v>
      </c>
      <c r="B613" s="5">
        <v>19.91</v>
      </c>
      <c r="C613" s="5">
        <v>16.45</v>
      </c>
      <c r="D613" s="5">
        <v>17.78</v>
      </c>
      <c r="E613" s="5">
        <v>11.07</v>
      </c>
      <c r="F613" s="54">
        <v>8.15</v>
      </c>
      <c r="G613" s="32">
        <v>19.45</v>
      </c>
      <c r="H613">
        <v>13.52</v>
      </c>
    </row>
    <row r="614" spans="1:6" ht="12.75">
      <c r="A614" s="3"/>
      <c r="B614" s="4"/>
      <c r="C614" s="4"/>
      <c r="D614" s="4"/>
      <c r="E614" s="4"/>
      <c r="F614" s="48"/>
    </row>
    <row r="615" spans="1:8" ht="12.75">
      <c r="A615" s="6" t="s">
        <v>11</v>
      </c>
      <c r="B615" s="5">
        <v>0.03</v>
      </c>
      <c r="C615" s="5">
        <v>5.37</v>
      </c>
      <c r="D615" s="5">
        <v>1.72</v>
      </c>
      <c r="E615" s="5">
        <v>1.9</v>
      </c>
      <c r="F615" s="54">
        <v>1.36</v>
      </c>
      <c r="G615" s="5">
        <v>1.98</v>
      </c>
      <c r="H615">
        <v>1.13</v>
      </c>
    </row>
    <row r="616" spans="1:8" ht="12.75">
      <c r="A616" s="6" t="s">
        <v>12</v>
      </c>
      <c r="B616" s="5">
        <v>99.59</v>
      </c>
      <c r="C616" s="5">
        <v>133.53</v>
      </c>
      <c r="D616" s="5">
        <v>121.73</v>
      </c>
      <c r="E616" s="5">
        <v>109.03</v>
      </c>
      <c r="F616" s="54">
        <v>80.93</v>
      </c>
      <c r="G616" s="32">
        <v>14.3</v>
      </c>
      <c r="H616" s="6">
        <v>13.98</v>
      </c>
    </row>
    <row r="617" spans="1:8" ht="12.75">
      <c r="A617" s="6" t="s">
        <v>13</v>
      </c>
      <c r="B617" s="5">
        <v>0</v>
      </c>
      <c r="C617" s="5">
        <v>0</v>
      </c>
      <c r="D617" s="5">
        <v>0</v>
      </c>
      <c r="E617" s="5">
        <v>0</v>
      </c>
      <c r="F617" s="54">
        <v>0</v>
      </c>
      <c r="G617" s="32">
        <v>1.8</v>
      </c>
      <c r="H617" s="5">
        <v>1.05</v>
      </c>
    </row>
    <row r="618" spans="5:6" ht="12.75">
      <c r="E618" s="23"/>
      <c r="F618" s="23"/>
    </row>
    <row r="619" spans="5:6" ht="12.75">
      <c r="E619" s="23"/>
      <c r="F619" s="23"/>
    </row>
    <row r="620" spans="1:8" ht="12.75">
      <c r="A620" s="51" t="s">
        <v>23</v>
      </c>
      <c r="B620" s="48"/>
      <c r="C620" s="48"/>
      <c r="D620" s="48"/>
      <c r="E620" s="48"/>
      <c r="F620" s="48"/>
      <c r="G620" s="48"/>
      <c r="H620" s="71" t="s">
        <v>32</v>
      </c>
    </row>
    <row r="621" spans="1:54" s="23" customFormat="1" ht="12.75">
      <c r="A621" s="4"/>
      <c r="B621" s="4"/>
      <c r="C621" s="4"/>
      <c r="D621" s="4"/>
      <c r="E621" s="4"/>
      <c r="F621" s="4"/>
      <c r="G621" s="14"/>
      <c r="H621" s="29" t="s">
        <v>14</v>
      </c>
      <c r="I621" s="4"/>
      <c r="R621" s="4"/>
      <c r="AA621" s="4"/>
      <c r="AJ621" s="4"/>
      <c r="AS621" s="4"/>
      <c r="BB621" s="4"/>
    </row>
    <row r="622" spans="1:8" ht="12.75">
      <c r="A622" s="51" t="s">
        <v>1</v>
      </c>
      <c r="B622" s="52" t="s">
        <v>0</v>
      </c>
      <c r="C622" s="52" t="s">
        <v>91</v>
      </c>
      <c r="D622" s="52" t="s">
        <v>95</v>
      </c>
      <c r="E622" s="52" t="s">
        <v>106</v>
      </c>
      <c r="F622" s="52" t="s">
        <v>111</v>
      </c>
      <c r="G622" s="51" t="s">
        <v>43</v>
      </c>
      <c r="H622" s="51" t="s">
        <v>88</v>
      </c>
    </row>
    <row r="623" spans="1:8" ht="12.75">
      <c r="A623" s="51"/>
      <c r="B623" s="51"/>
      <c r="C623" s="51"/>
      <c r="D623" s="51"/>
      <c r="E623" s="51"/>
      <c r="F623" s="51"/>
      <c r="G623" s="52" t="s">
        <v>111</v>
      </c>
      <c r="H623" s="52" t="s">
        <v>111</v>
      </c>
    </row>
    <row r="624" spans="1:8" ht="12.75">
      <c r="A624" s="3" t="s">
        <v>2</v>
      </c>
      <c r="B624" s="4">
        <v>2</v>
      </c>
      <c r="C624" s="4">
        <v>2</v>
      </c>
      <c r="D624" s="4">
        <v>2</v>
      </c>
      <c r="E624" s="4">
        <v>2</v>
      </c>
      <c r="F624" s="48">
        <v>2</v>
      </c>
      <c r="G624" s="7">
        <v>10</v>
      </c>
      <c r="H624">
        <v>825</v>
      </c>
    </row>
    <row r="625" spans="1:8" ht="12.75">
      <c r="A625" s="3" t="s">
        <v>3</v>
      </c>
      <c r="B625" s="9">
        <v>10</v>
      </c>
      <c r="C625" s="9">
        <v>10</v>
      </c>
      <c r="D625" s="9">
        <v>16</v>
      </c>
      <c r="E625" s="9">
        <v>15</v>
      </c>
      <c r="F625" s="56">
        <v>16</v>
      </c>
      <c r="G625" s="31">
        <v>1010</v>
      </c>
      <c r="H625">
        <v>12039</v>
      </c>
    </row>
    <row r="626" spans="1:8" ht="12.75">
      <c r="A626" s="6" t="s">
        <v>100</v>
      </c>
      <c r="B626" s="5">
        <v>521.26</v>
      </c>
      <c r="C626" s="5">
        <v>484.16</v>
      </c>
      <c r="D626" s="5">
        <v>440.07</v>
      </c>
      <c r="E626" s="5">
        <v>225.63</v>
      </c>
      <c r="F626" s="54">
        <v>310.03</v>
      </c>
      <c r="G626" s="32">
        <v>1252.28</v>
      </c>
      <c r="H626">
        <v>750.55</v>
      </c>
    </row>
    <row r="627" spans="1:8" ht="12.75">
      <c r="A627" s="6" t="s">
        <v>101</v>
      </c>
      <c r="B627" s="5">
        <v>36.99</v>
      </c>
      <c r="C627" s="5">
        <v>37.43</v>
      </c>
      <c r="D627" s="5">
        <v>64.7</v>
      </c>
      <c r="E627" s="5">
        <v>53.61</v>
      </c>
      <c r="F627" s="54">
        <v>34.12</v>
      </c>
      <c r="G627" s="32">
        <v>24.78</v>
      </c>
      <c r="H627" s="32">
        <v>5.6</v>
      </c>
    </row>
    <row r="628" spans="1:6" ht="12.75">
      <c r="A628" s="3"/>
      <c r="B628" s="4"/>
      <c r="C628" s="4"/>
      <c r="D628" s="4"/>
      <c r="E628" s="4"/>
      <c r="F628" s="48"/>
    </row>
    <row r="629" spans="1:8" ht="12.75">
      <c r="A629" s="3" t="s">
        <v>123</v>
      </c>
      <c r="B629" s="8">
        <v>58</v>
      </c>
      <c r="C629" s="8">
        <v>63</v>
      </c>
      <c r="D629" s="8">
        <v>73</v>
      </c>
      <c r="E629" s="7">
        <v>82.00569999999999</v>
      </c>
      <c r="F629" s="74">
        <v>87.4654</v>
      </c>
      <c r="G629" s="31">
        <v>1995</v>
      </c>
      <c r="H629">
        <v>4708</v>
      </c>
    </row>
    <row r="630" spans="1:8" ht="12.75">
      <c r="A630" s="3" t="s">
        <v>4</v>
      </c>
      <c r="B630" s="4">
        <v>269</v>
      </c>
      <c r="C630" s="4">
        <v>21</v>
      </c>
      <c r="D630" s="4">
        <v>35</v>
      </c>
      <c r="E630" s="7">
        <v>31.3385</v>
      </c>
      <c r="F630" s="74">
        <v>20.8944</v>
      </c>
      <c r="G630" s="31">
        <v>7136</v>
      </c>
      <c r="H630">
        <v>51970</v>
      </c>
    </row>
    <row r="631" spans="1:8" ht="12.75">
      <c r="A631" s="3" t="s">
        <v>5</v>
      </c>
      <c r="B631" s="4">
        <v>234</v>
      </c>
      <c r="C631" s="4">
        <v>37</v>
      </c>
      <c r="D631" s="4">
        <v>28</v>
      </c>
      <c r="E631" s="7">
        <v>26.1271</v>
      </c>
      <c r="F631" s="74">
        <v>52.7974</v>
      </c>
      <c r="G631" s="31">
        <v>4345</v>
      </c>
      <c r="H631">
        <v>18542</v>
      </c>
    </row>
    <row r="632" spans="1:8" ht="12.75">
      <c r="A632" s="3" t="s">
        <v>6</v>
      </c>
      <c r="B632" s="4">
        <v>19</v>
      </c>
      <c r="C632" s="4">
        <v>31</v>
      </c>
      <c r="D632" s="4">
        <v>33</v>
      </c>
      <c r="E632" s="7">
        <v>40.8306</v>
      </c>
      <c r="F632" s="74">
        <v>9.7723</v>
      </c>
      <c r="G632" s="31">
        <v>5514</v>
      </c>
      <c r="H632">
        <v>38389</v>
      </c>
    </row>
    <row r="633" spans="1:7" ht="12.75">
      <c r="A633" s="3"/>
      <c r="B633" s="4"/>
      <c r="C633" s="4"/>
      <c r="D633" s="4"/>
      <c r="E633" s="7"/>
      <c r="F633" s="74"/>
      <c r="G633" s="31"/>
    </row>
    <row r="634" spans="1:8" ht="12.75">
      <c r="A634" s="3" t="s">
        <v>7</v>
      </c>
      <c r="B634" s="4">
        <v>29</v>
      </c>
      <c r="C634" s="4">
        <v>20</v>
      </c>
      <c r="D634" s="4">
        <v>8</v>
      </c>
      <c r="E634" s="7">
        <v>7.932</v>
      </c>
      <c r="F634" s="74">
        <v>5.3277</v>
      </c>
      <c r="G634" s="31">
        <v>1011</v>
      </c>
      <c r="H634">
        <v>4972</v>
      </c>
    </row>
    <row r="635" spans="1:8" ht="12.75">
      <c r="A635" s="3" t="s">
        <v>8</v>
      </c>
      <c r="B635" s="4">
        <v>4</v>
      </c>
      <c r="C635" s="4">
        <v>7</v>
      </c>
      <c r="D635" s="4">
        <v>8</v>
      </c>
      <c r="E635" s="7">
        <v>9.6754</v>
      </c>
      <c r="F635" s="74">
        <v>10.3536</v>
      </c>
      <c r="G635" s="31">
        <v>496</v>
      </c>
      <c r="H635">
        <v>960</v>
      </c>
    </row>
    <row r="636" spans="1:8" ht="12.75">
      <c r="A636" s="3" t="s">
        <v>9</v>
      </c>
      <c r="B636" s="4">
        <v>25</v>
      </c>
      <c r="C636" s="4">
        <v>18</v>
      </c>
      <c r="D636" s="4">
        <v>1</v>
      </c>
      <c r="E636" s="7">
        <v>0.2457</v>
      </c>
      <c r="F636" s="74">
        <v>0.1532</v>
      </c>
      <c r="G636" s="31">
        <v>427</v>
      </c>
      <c r="H636">
        <v>3366</v>
      </c>
    </row>
    <row r="637" spans="1:8" ht="12.75">
      <c r="A637" s="3" t="s">
        <v>10</v>
      </c>
      <c r="B637" s="4">
        <v>4</v>
      </c>
      <c r="C637" s="4">
        <v>4</v>
      </c>
      <c r="D637" s="4">
        <v>6</v>
      </c>
      <c r="E637" s="7">
        <v>5.7065</v>
      </c>
      <c r="F637" s="74">
        <v>6.0215</v>
      </c>
      <c r="G637" s="31">
        <v>410</v>
      </c>
      <c r="H637">
        <v>1142</v>
      </c>
    </row>
    <row r="638" spans="1:8" ht="12.75">
      <c r="A638" s="3"/>
      <c r="B638" s="4"/>
      <c r="C638" s="4"/>
      <c r="D638" s="4"/>
      <c r="E638" s="4"/>
      <c r="F638" s="48"/>
      <c r="H638" s="3"/>
    </row>
    <row r="639" spans="1:8" ht="12.75">
      <c r="A639" s="6" t="s">
        <v>97</v>
      </c>
      <c r="B639" s="5">
        <v>8.98</v>
      </c>
      <c r="C639" s="5">
        <v>12.68</v>
      </c>
      <c r="D639" s="5">
        <v>1.11</v>
      </c>
      <c r="E639" s="5">
        <v>0.66</v>
      </c>
      <c r="F639" s="54">
        <v>0.59</v>
      </c>
      <c r="G639" s="32">
        <v>4.51</v>
      </c>
      <c r="H639">
        <v>6.05</v>
      </c>
    </row>
    <row r="640" spans="1:8" ht="12.75">
      <c r="A640" s="6" t="s">
        <v>98</v>
      </c>
      <c r="B640" s="5">
        <v>-1.63</v>
      </c>
      <c r="C640" s="5">
        <v>-5.64</v>
      </c>
      <c r="D640" s="5">
        <v>6.14</v>
      </c>
      <c r="E640" s="5">
        <v>3.2</v>
      </c>
      <c r="F640" s="54">
        <v>4.75</v>
      </c>
      <c r="G640" s="32">
        <v>8.1</v>
      </c>
      <c r="H640">
        <v>4.43</v>
      </c>
    </row>
    <row r="641" spans="1:8" ht="12.75">
      <c r="A641" s="6" t="s">
        <v>44</v>
      </c>
      <c r="B641" s="5">
        <v>3.41</v>
      </c>
      <c r="C641" s="5">
        <v>5.31</v>
      </c>
      <c r="D641" s="5">
        <v>35.68</v>
      </c>
      <c r="E641" s="5">
        <v>42.24</v>
      </c>
      <c r="F641" s="54">
        <v>41.18</v>
      </c>
      <c r="G641" s="32">
        <v>19.45</v>
      </c>
      <c r="H641">
        <v>13.52</v>
      </c>
    </row>
    <row r="642" spans="1:6" ht="12.75">
      <c r="A642" s="6"/>
      <c r="B642" s="5"/>
      <c r="C642" s="5"/>
      <c r="D642" s="5"/>
      <c r="E642" s="5"/>
      <c r="F642" s="54"/>
    </row>
    <row r="643" spans="1:8" ht="12.75">
      <c r="A643" s="6" t="s">
        <v>11</v>
      </c>
      <c r="B643" s="5">
        <v>1.1</v>
      </c>
      <c r="C643" s="5">
        <v>1.3</v>
      </c>
      <c r="D643" s="5">
        <v>8.19</v>
      </c>
      <c r="E643" s="5">
        <v>8.82</v>
      </c>
      <c r="F643" s="54">
        <v>4.43</v>
      </c>
      <c r="G643" s="5">
        <v>1.98</v>
      </c>
      <c r="H643">
        <v>1.13</v>
      </c>
    </row>
    <row r="644" spans="1:8" ht="12.75">
      <c r="A644" s="6" t="s">
        <v>12</v>
      </c>
      <c r="B644" s="5">
        <v>60.14</v>
      </c>
      <c r="C644" s="5">
        <v>136.92</v>
      </c>
      <c r="D644" s="5">
        <v>97.06</v>
      </c>
      <c r="E644" s="5">
        <v>52.81</v>
      </c>
      <c r="F644" s="54">
        <v>76.8</v>
      </c>
      <c r="G644" s="32">
        <v>14.3</v>
      </c>
      <c r="H644" s="6">
        <v>13.98</v>
      </c>
    </row>
    <row r="645" spans="1:8" ht="12.75">
      <c r="A645" s="6" t="s">
        <v>13</v>
      </c>
      <c r="B645" s="5">
        <v>0</v>
      </c>
      <c r="C645" s="5">
        <v>0</v>
      </c>
      <c r="D645" s="5">
        <v>0</v>
      </c>
      <c r="E645" s="5">
        <v>0</v>
      </c>
      <c r="F645" s="54">
        <v>0</v>
      </c>
      <c r="G645" s="32">
        <v>1.8</v>
      </c>
      <c r="H645" s="5">
        <v>1.05</v>
      </c>
    </row>
    <row r="646" spans="1:8" ht="12.75">
      <c r="A646" s="3"/>
      <c r="B646" s="3"/>
      <c r="C646" s="3"/>
      <c r="D646" s="3"/>
      <c r="E646" s="4"/>
      <c r="F646" s="4"/>
      <c r="G646" s="3"/>
      <c r="H646" s="3"/>
    </row>
    <row r="647" spans="5:6" ht="12.75">
      <c r="E647" s="23"/>
      <c r="F647" s="23"/>
    </row>
    <row r="648" spans="1:8" ht="12.75">
      <c r="A648" s="49" t="s">
        <v>23</v>
      </c>
      <c r="B648" s="50"/>
      <c r="C648" s="50"/>
      <c r="D648" s="50"/>
      <c r="E648" s="50"/>
      <c r="F648" s="50"/>
      <c r="G648" s="117" t="s">
        <v>70</v>
      </c>
      <c r="H648" s="117"/>
    </row>
    <row r="649" spans="1:54" s="23" customFormat="1" ht="12.75">
      <c r="A649" s="4"/>
      <c r="B649" s="4"/>
      <c r="C649" s="4"/>
      <c r="D649" s="4"/>
      <c r="E649" s="4"/>
      <c r="F649" s="4"/>
      <c r="G649" s="14"/>
      <c r="H649" s="29" t="s">
        <v>14</v>
      </c>
      <c r="I649" s="4"/>
      <c r="R649" s="4"/>
      <c r="AA649" s="4"/>
      <c r="AJ649" s="4"/>
      <c r="AS649" s="4"/>
      <c r="BB649" s="4"/>
    </row>
    <row r="650" spans="1:8" ht="12.75">
      <c r="A650" s="51" t="s">
        <v>1</v>
      </c>
      <c r="B650" s="52" t="s">
        <v>0</v>
      </c>
      <c r="C650" s="52" t="s">
        <v>91</v>
      </c>
      <c r="D650" s="52" t="s">
        <v>95</v>
      </c>
      <c r="E650" s="52" t="s">
        <v>106</v>
      </c>
      <c r="F650" s="52" t="s">
        <v>111</v>
      </c>
      <c r="G650" s="51" t="s">
        <v>43</v>
      </c>
      <c r="H650" s="51" t="s">
        <v>88</v>
      </c>
    </row>
    <row r="651" spans="1:8" ht="12.75">
      <c r="A651" s="51"/>
      <c r="B651" s="51"/>
      <c r="C651" s="51"/>
      <c r="D651" s="51"/>
      <c r="E651" s="51"/>
      <c r="F651" s="51"/>
      <c r="G651" s="52" t="s">
        <v>111</v>
      </c>
      <c r="H651" s="52" t="s">
        <v>111</v>
      </c>
    </row>
    <row r="652" spans="1:8" ht="12.75">
      <c r="A652" s="3" t="s">
        <v>2</v>
      </c>
      <c r="B652" s="4">
        <v>1</v>
      </c>
      <c r="C652" s="4">
        <v>1</v>
      </c>
      <c r="D652" s="4">
        <v>2</v>
      </c>
      <c r="E652" s="4">
        <v>2</v>
      </c>
      <c r="F652" s="48">
        <v>2</v>
      </c>
      <c r="G652" s="7">
        <v>10</v>
      </c>
      <c r="H652">
        <v>825</v>
      </c>
    </row>
    <row r="653" spans="1:8" ht="12.75">
      <c r="A653" s="3" t="s">
        <v>3</v>
      </c>
      <c r="B653" s="9">
        <v>52</v>
      </c>
      <c r="C653" s="9">
        <v>75</v>
      </c>
      <c r="D653" s="9">
        <v>83</v>
      </c>
      <c r="E653" s="9">
        <v>95</v>
      </c>
      <c r="F653" s="56">
        <v>113</v>
      </c>
      <c r="G653" s="31">
        <v>1010</v>
      </c>
      <c r="H653">
        <v>12039</v>
      </c>
    </row>
    <row r="654" spans="1:8" ht="12.75">
      <c r="A654" s="6" t="s">
        <v>100</v>
      </c>
      <c r="B654" s="5">
        <v>608.21</v>
      </c>
      <c r="C654" s="5">
        <v>684.21</v>
      </c>
      <c r="D654" s="5">
        <v>918.86</v>
      </c>
      <c r="E654" s="5">
        <v>1589.56</v>
      </c>
      <c r="F654" s="54">
        <v>2023.79</v>
      </c>
      <c r="G654" s="32">
        <v>1252.28</v>
      </c>
      <c r="H654">
        <v>750.55</v>
      </c>
    </row>
    <row r="655" spans="1:8" ht="12.75">
      <c r="A655" s="6" t="s">
        <v>101</v>
      </c>
      <c r="B655" s="5">
        <v>18.67</v>
      </c>
      <c r="C655" s="5">
        <v>8.88</v>
      </c>
      <c r="D655" s="5">
        <v>14.6</v>
      </c>
      <c r="E655" s="5">
        <v>25.03</v>
      </c>
      <c r="F655" s="54">
        <v>38.14</v>
      </c>
      <c r="G655" s="32">
        <v>24.78</v>
      </c>
      <c r="H655" s="32">
        <v>5.6</v>
      </c>
    </row>
    <row r="656" spans="1:6" ht="12.75">
      <c r="A656" s="3"/>
      <c r="B656" s="4"/>
      <c r="C656" s="4"/>
      <c r="D656" s="4"/>
      <c r="E656" s="4"/>
      <c r="F656" s="48"/>
    </row>
    <row r="657" spans="1:8" ht="12.75">
      <c r="A657" s="3" t="s">
        <v>123</v>
      </c>
      <c r="B657" s="8">
        <v>164</v>
      </c>
      <c r="C657" s="8">
        <v>369</v>
      </c>
      <c r="D657" s="8">
        <v>381</v>
      </c>
      <c r="E657" s="31">
        <v>401.4691</v>
      </c>
      <c r="F657" s="66">
        <v>744.18</v>
      </c>
      <c r="G657" s="31">
        <v>1995</v>
      </c>
      <c r="H657">
        <v>4708</v>
      </c>
    </row>
    <row r="658" spans="1:8" ht="12.75">
      <c r="A658" s="3" t="s">
        <v>4</v>
      </c>
      <c r="B658" s="4">
        <v>110</v>
      </c>
      <c r="C658" s="4">
        <v>137</v>
      </c>
      <c r="D658" s="4">
        <v>121</v>
      </c>
      <c r="E658" s="31">
        <v>447.1792</v>
      </c>
      <c r="F658" s="66">
        <v>1147.5009</v>
      </c>
      <c r="G658" s="31">
        <v>7136</v>
      </c>
      <c r="H658">
        <v>51970</v>
      </c>
    </row>
    <row r="659" spans="1:8" ht="12.75">
      <c r="A659" s="3" t="s">
        <v>5</v>
      </c>
      <c r="B659" s="4">
        <v>151</v>
      </c>
      <c r="C659" s="4">
        <v>91</v>
      </c>
      <c r="D659" s="4">
        <v>160</v>
      </c>
      <c r="E659" s="31">
        <v>246.9864</v>
      </c>
      <c r="F659" s="66">
        <v>403.649</v>
      </c>
      <c r="G659" s="31">
        <v>4345</v>
      </c>
      <c r="H659">
        <v>18542</v>
      </c>
    </row>
    <row r="660" spans="1:8" ht="12.75">
      <c r="A660" s="3" t="s">
        <v>6</v>
      </c>
      <c r="B660" s="4">
        <v>267</v>
      </c>
      <c r="C660" s="4">
        <v>328</v>
      </c>
      <c r="D660" s="4">
        <v>641</v>
      </c>
      <c r="E660" s="31">
        <v>856.6964</v>
      </c>
      <c r="F660" s="66">
        <v>1119.1484</v>
      </c>
      <c r="G660" s="31">
        <v>5514</v>
      </c>
      <c r="H660">
        <v>38389</v>
      </c>
    </row>
    <row r="661" spans="1:7" ht="12.75">
      <c r="A661" s="3"/>
      <c r="B661" s="4"/>
      <c r="C661" s="4"/>
      <c r="D661" s="4"/>
      <c r="E661" s="31"/>
      <c r="F661" s="66"/>
      <c r="G661" s="31"/>
    </row>
    <row r="662" spans="1:8" ht="12.75">
      <c r="A662" s="3" t="s">
        <v>7</v>
      </c>
      <c r="B662" s="4">
        <v>17</v>
      </c>
      <c r="C662" s="4">
        <v>24</v>
      </c>
      <c r="D662" s="4">
        <v>44</v>
      </c>
      <c r="E662" s="31">
        <v>74.7727</v>
      </c>
      <c r="F662" s="66">
        <v>129.0396</v>
      </c>
      <c r="G662" s="31">
        <v>1011</v>
      </c>
      <c r="H662">
        <v>4972</v>
      </c>
    </row>
    <row r="663" spans="1:8" ht="12.75">
      <c r="A663" s="3" t="s">
        <v>8</v>
      </c>
      <c r="B663" s="4">
        <v>6</v>
      </c>
      <c r="C663" s="4">
        <v>8</v>
      </c>
      <c r="D663" s="4">
        <v>13</v>
      </c>
      <c r="E663" s="31">
        <v>19.6072</v>
      </c>
      <c r="F663" s="66">
        <v>38.1306</v>
      </c>
      <c r="G663" s="31">
        <v>496</v>
      </c>
      <c r="H663">
        <v>960</v>
      </c>
    </row>
    <row r="664" spans="1:8" ht="12.75">
      <c r="A664" s="3" t="s">
        <v>9</v>
      </c>
      <c r="B664" s="4">
        <v>6</v>
      </c>
      <c r="C664" s="4">
        <v>11</v>
      </c>
      <c r="D664" s="4">
        <v>15</v>
      </c>
      <c r="E664" s="31">
        <v>33.7722</v>
      </c>
      <c r="F664" s="66">
        <v>58.1711</v>
      </c>
      <c r="G664" s="31">
        <v>427</v>
      </c>
      <c r="H664">
        <v>3366</v>
      </c>
    </row>
    <row r="665" spans="1:8" ht="12.75">
      <c r="A665" s="3" t="s">
        <v>10</v>
      </c>
      <c r="B665" s="4">
        <v>8</v>
      </c>
      <c r="C665" s="4">
        <v>9</v>
      </c>
      <c r="D665" s="4">
        <v>17</v>
      </c>
      <c r="E665" s="31">
        <v>25.6056</v>
      </c>
      <c r="F665" s="66">
        <v>36.2111</v>
      </c>
      <c r="G665" s="31">
        <v>410</v>
      </c>
      <c r="H665">
        <v>1142</v>
      </c>
    </row>
    <row r="666" spans="1:8" ht="12.75">
      <c r="A666" s="3"/>
      <c r="B666" s="4"/>
      <c r="C666" s="4"/>
      <c r="D666" s="4"/>
      <c r="E666" s="4" t="s">
        <v>108</v>
      </c>
      <c r="F666" s="48"/>
      <c r="H666" s="3"/>
    </row>
    <row r="667" spans="1:8" ht="12.75">
      <c r="A667" s="6" t="s">
        <v>97</v>
      </c>
      <c r="B667" s="5">
        <v>2.41</v>
      </c>
      <c r="C667" s="5">
        <v>4.56</v>
      </c>
      <c r="D667" s="5">
        <v>4.32</v>
      </c>
      <c r="E667" s="5">
        <v>4.71</v>
      </c>
      <c r="F667" s="54">
        <v>4.86</v>
      </c>
      <c r="G667" s="32">
        <v>4.51</v>
      </c>
      <c r="H667">
        <v>6.05</v>
      </c>
    </row>
    <row r="668" spans="1:8" ht="12.75">
      <c r="A668" s="6" t="s">
        <v>98</v>
      </c>
      <c r="B668" s="5">
        <v>2.73</v>
      </c>
      <c r="C668" s="5">
        <v>1.65</v>
      </c>
      <c r="D668" s="5">
        <v>3.4</v>
      </c>
      <c r="E668" s="5">
        <v>3.37</v>
      </c>
      <c r="F668" s="54">
        <v>5.96</v>
      </c>
      <c r="G668" s="32">
        <v>8.1</v>
      </c>
      <c r="H668">
        <v>4.43</v>
      </c>
    </row>
    <row r="669" spans="1:8" ht="12.75">
      <c r="A669" s="6" t="s">
        <v>44</v>
      </c>
      <c r="B669" s="5">
        <v>26.87</v>
      </c>
      <c r="C669" s="5">
        <v>19.67</v>
      </c>
      <c r="D669" s="5">
        <v>21.19</v>
      </c>
      <c r="E669" s="5">
        <v>16.35</v>
      </c>
      <c r="F669" s="54">
        <v>15.83</v>
      </c>
      <c r="G669" s="32">
        <v>19.45</v>
      </c>
      <c r="H669">
        <v>13.52</v>
      </c>
    </row>
    <row r="670" spans="1:6" ht="12.75">
      <c r="A670" s="6"/>
      <c r="B670" s="5"/>
      <c r="C670" s="5"/>
      <c r="D670" s="5"/>
      <c r="E670" s="5"/>
      <c r="F670" s="54"/>
    </row>
    <row r="671" spans="1:8" ht="12.75">
      <c r="A671" s="6" t="s">
        <v>11</v>
      </c>
      <c r="B671" s="5">
        <v>2.13</v>
      </c>
      <c r="C671" s="5">
        <v>0.88</v>
      </c>
      <c r="D671" s="5">
        <v>1.3</v>
      </c>
      <c r="E671" s="5">
        <v>1.96</v>
      </c>
      <c r="F671" s="54">
        <v>2.43</v>
      </c>
      <c r="G671" s="5">
        <v>1.98</v>
      </c>
      <c r="H671">
        <v>1.13</v>
      </c>
    </row>
    <row r="672" spans="1:8" ht="12.75">
      <c r="A672" s="6" t="s">
        <v>12</v>
      </c>
      <c r="B672" s="5">
        <v>28.76</v>
      </c>
      <c r="C672" s="5">
        <v>65.76</v>
      </c>
      <c r="D672" s="5">
        <v>34.4</v>
      </c>
      <c r="E672" s="5">
        <v>29.68</v>
      </c>
      <c r="F672" s="54">
        <v>37.58</v>
      </c>
      <c r="G672" s="32">
        <v>14.3</v>
      </c>
      <c r="H672" s="6">
        <v>13.98</v>
      </c>
    </row>
    <row r="673" spans="1:8" ht="12.75">
      <c r="A673" s="6" t="s">
        <v>13</v>
      </c>
      <c r="B673" s="5">
        <v>0</v>
      </c>
      <c r="C673" s="5">
        <v>0.15</v>
      </c>
      <c r="D673" s="5">
        <v>0</v>
      </c>
      <c r="E673" s="5">
        <v>0</v>
      </c>
      <c r="F673" s="54">
        <v>0</v>
      </c>
      <c r="G673" s="32">
        <v>1.8</v>
      </c>
      <c r="H673" s="5">
        <v>1.05</v>
      </c>
    </row>
    <row r="674" spans="5:6" ht="12.75">
      <c r="E674" s="23"/>
      <c r="F674" s="23"/>
    </row>
    <row r="675" spans="5:6" ht="12.75">
      <c r="E675" s="23"/>
      <c r="F675" s="23"/>
    </row>
    <row r="676" spans="1:8" ht="12.75">
      <c r="A676" s="49" t="s">
        <v>23</v>
      </c>
      <c r="B676" s="50"/>
      <c r="C676" s="50"/>
      <c r="D676" s="50"/>
      <c r="E676" s="50"/>
      <c r="F676" s="50"/>
      <c r="G676" s="117" t="s">
        <v>71</v>
      </c>
      <c r="H676" s="117"/>
    </row>
    <row r="677" spans="1:54" s="23" customFormat="1" ht="12.75">
      <c r="A677" s="4"/>
      <c r="B677" s="4"/>
      <c r="C677" s="4"/>
      <c r="D677" s="4"/>
      <c r="E677" s="4"/>
      <c r="F677" s="4"/>
      <c r="G677" s="14"/>
      <c r="H677" s="29" t="s">
        <v>14</v>
      </c>
      <c r="I677" s="4"/>
      <c r="R677" s="4"/>
      <c r="AA677" s="4"/>
      <c r="AJ677" s="4"/>
      <c r="AS677" s="4"/>
      <c r="BB677" s="4"/>
    </row>
    <row r="678" spans="1:8" ht="12.75">
      <c r="A678" s="51" t="s">
        <v>1</v>
      </c>
      <c r="B678" s="52" t="s">
        <v>0</v>
      </c>
      <c r="C678" s="52" t="s">
        <v>91</v>
      </c>
      <c r="D678" s="52" t="s">
        <v>95</v>
      </c>
      <c r="E678" s="52" t="s">
        <v>106</v>
      </c>
      <c r="F678" s="52" t="s">
        <v>111</v>
      </c>
      <c r="G678" s="51" t="s">
        <v>43</v>
      </c>
      <c r="H678" s="51" t="s">
        <v>88</v>
      </c>
    </row>
    <row r="679" spans="1:8" ht="12.75">
      <c r="A679" s="51"/>
      <c r="B679" s="51"/>
      <c r="C679" s="51"/>
      <c r="D679" s="51"/>
      <c r="E679" s="51"/>
      <c r="F679" s="51"/>
      <c r="G679" s="52" t="s">
        <v>111</v>
      </c>
      <c r="H679" s="52" t="s">
        <v>111</v>
      </c>
    </row>
    <row r="680" spans="1:8" ht="12.75">
      <c r="A680" s="3" t="s">
        <v>2</v>
      </c>
      <c r="B680" s="4">
        <v>2</v>
      </c>
      <c r="C680" s="4">
        <v>2</v>
      </c>
      <c r="D680" s="4">
        <v>2</v>
      </c>
      <c r="E680" s="4">
        <v>2</v>
      </c>
      <c r="F680" s="48">
        <v>2</v>
      </c>
      <c r="G680" s="7">
        <v>10</v>
      </c>
      <c r="H680">
        <v>825</v>
      </c>
    </row>
    <row r="681" spans="1:8" ht="12.75">
      <c r="A681" s="3" t="s">
        <v>3</v>
      </c>
      <c r="B681" s="9">
        <v>35</v>
      </c>
      <c r="C681" s="9">
        <v>26</v>
      </c>
      <c r="D681" s="9">
        <v>37</v>
      </c>
      <c r="E681" s="9">
        <v>36</v>
      </c>
      <c r="F681" s="56">
        <v>36</v>
      </c>
      <c r="G681" s="31">
        <v>1010</v>
      </c>
      <c r="H681">
        <v>12039</v>
      </c>
    </row>
    <row r="682" spans="1:8" ht="12.75">
      <c r="A682" s="6" t="s">
        <v>100</v>
      </c>
      <c r="B682" s="5">
        <v>1132.28</v>
      </c>
      <c r="C682" s="5">
        <v>784.01</v>
      </c>
      <c r="D682" s="5">
        <v>528.62</v>
      </c>
      <c r="E682" s="5">
        <v>484.99</v>
      </c>
      <c r="F682" s="54">
        <v>480.49</v>
      </c>
      <c r="G682" s="32">
        <v>1252.28</v>
      </c>
      <c r="H682">
        <v>750.55</v>
      </c>
    </row>
    <row r="683" spans="1:36" ht="12.75">
      <c r="A683" s="6" t="s">
        <v>101</v>
      </c>
      <c r="B683" s="5">
        <v>-40.79</v>
      </c>
      <c r="C683" s="5">
        <v>-9.35</v>
      </c>
      <c r="D683" s="5">
        <v>-6.14</v>
      </c>
      <c r="E683" s="5">
        <v>19.91</v>
      </c>
      <c r="F683" s="54">
        <v>7.5</v>
      </c>
      <c r="G683" s="32">
        <v>24.78</v>
      </c>
      <c r="H683" s="32">
        <v>5.6</v>
      </c>
      <c r="I683" s="6"/>
      <c r="R683" s="6"/>
      <c r="AA683" s="6"/>
      <c r="AJ683" s="6"/>
    </row>
    <row r="684" spans="1:36" ht="12.75">
      <c r="A684" s="3"/>
      <c r="B684" s="4"/>
      <c r="C684" s="4"/>
      <c r="D684" s="4"/>
      <c r="E684" s="4"/>
      <c r="F684" s="48"/>
      <c r="I684" s="6"/>
      <c r="R684" s="6"/>
      <c r="AA684" s="6"/>
      <c r="AJ684" s="6"/>
    </row>
    <row r="685" spans="1:8" ht="12.75">
      <c r="A685" s="3" t="s">
        <v>123</v>
      </c>
      <c r="B685" s="8">
        <v>161</v>
      </c>
      <c r="C685" s="8">
        <v>162</v>
      </c>
      <c r="D685" s="8">
        <v>164</v>
      </c>
      <c r="E685" s="31">
        <v>166.4882</v>
      </c>
      <c r="F685" s="66">
        <v>168.1376</v>
      </c>
      <c r="G685" s="31">
        <v>1995</v>
      </c>
      <c r="H685">
        <v>4708</v>
      </c>
    </row>
    <row r="686" spans="1:8" ht="12.75">
      <c r="A686" s="3" t="s">
        <v>4</v>
      </c>
      <c r="B686" s="4">
        <v>225</v>
      </c>
      <c r="C686" s="4">
        <v>203</v>
      </c>
      <c r="D686" s="4">
        <v>194</v>
      </c>
      <c r="E686" s="31">
        <v>176.8069</v>
      </c>
      <c r="F686" s="66">
        <v>186.5954</v>
      </c>
      <c r="G686" s="31">
        <v>7136</v>
      </c>
      <c r="H686">
        <v>51970</v>
      </c>
    </row>
    <row r="687" spans="1:8" ht="12.75">
      <c r="A687" s="3" t="s">
        <v>5</v>
      </c>
      <c r="B687" s="4">
        <v>128</v>
      </c>
      <c r="C687" s="4">
        <v>115</v>
      </c>
      <c r="D687" s="4">
        <v>104</v>
      </c>
      <c r="E687" s="31">
        <v>93.1958</v>
      </c>
      <c r="F687" s="66">
        <v>93.7703</v>
      </c>
      <c r="G687" s="31">
        <v>4345</v>
      </c>
      <c r="H687">
        <v>18542</v>
      </c>
    </row>
    <row r="688" spans="1:8" ht="12.75">
      <c r="A688" s="3" t="s">
        <v>6</v>
      </c>
      <c r="B688" s="4">
        <v>13</v>
      </c>
      <c r="C688" s="4">
        <v>8</v>
      </c>
      <c r="D688" s="4">
        <v>2</v>
      </c>
      <c r="E688" s="31">
        <v>1.4702</v>
      </c>
      <c r="F688" s="66">
        <v>1.9155</v>
      </c>
      <c r="G688" s="31">
        <v>5514</v>
      </c>
      <c r="H688">
        <v>38389</v>
      </c>
    </row>
    <row r="689" spans="1:7" ht="12.75">
      <c r="A689" s="3"/>
      <c r="B689" s="4"/>
      <c r="C689" s="4"/>
      <c r="D689" s="4"/>
      <c r="E689" s="31"/>
      <c r="F689" s="66"/>
      <c r="G689" s="31"/>
    </row>
    <row r="690" spans="1:8" ht="12.75">
      <c r="A690" s="3" t="s">
        <v>7</v>
      </c>
      <c r="B690" s="4">
        <v>18</v>
      </c>
      <c r="C690" s="4">
        <v>17</v>
      </c>
      <c r="D690" s="4">
        <v>16</v>
      </c>
      <c r="E690" s="31">
        <v>14.6232</v>
      </c>
      <c r="F690" s="66">
        <v>14.5187</v>
      </c>
      <c r="G690" s="31">
        <v>1011</v>
      </c>
      <c r="H690">
        <v>4972</v>
      </c>
    </row>
    <row r="691" spans="1:8" ht="12.75">
      <c r="A691" s="3" t="s">
        <v>8</v>
      </c>
      <c r="B691" s="4">
        <v>2</v>
      </c>
      <c r="C691" s="4">
        <v>-1</v>
      </c>
      <c r="D691" s="4">
        <v>1</v>
      </c>
      <c r="E691" s="31">
        <v>0.6674</v>
      </c>
      <c r="F691" s="66">
        <v>2.5549</v>
      </c>
      <c r="G691" s="31">
        <v>496</v>
      </c>
      <c r="H691">
        <v>960</v>
      </c>
    </row>
    <row r="692" spans="1:8" ht="12.75">
      <c r="A692" s="3" t="s">
        <v>9</v>
      </c>
      <c r="B692" s="4">
        <v>15</v>
      </c>
      <c r="C692" s="4">
        <v>14</v>
      </c>
      <c r="D692" s="4">
        <v>13</v>
      </c>
      <c r="E692" s="31">
        <v>12.0931</v>
      </c>
      <c r="F692" s="66">
        <v>9.2121</v>
      </c>
      <c r="G692" s="31">
        <v>427</v>
      </c>
      <c r="H692">
        <v>3366</v>
      </c>
    </row>
    <row r="693" spans="1:8" ht="12.75">
      <c r="A693" s="3" t="s">
        <v>10</v>
      </c>
      <c r="B693" s="4">
        <v>5</v>
      </c>
      <c r="C693" s="4">
        <v>6</v>
      </c>
      <c r="D693" s="4">
        <v>6</v>
      </c>
      <c r="E693" s="31">
        <v>5.8921</v>
      </c>
      <c r="F693" s="66">
        <v>6.0798</v>
      </c>
      <c r="G693" s="31">
        <v>410</v>
      </c>
      <c r="H693">
        <v>1142</v>
      </c>
    </row>
    <row r="694" spans="1:8" ht="12.75">
      <c r="A694" s="3"/>
      <c r="B694" s="4"/>
      <c r="C694" s="4"/>
      <c r="D694" s="4"/>
      <c r="E694" s="4"/>
      <c r="F694" s="48"/>
      <c r="H694" s="3"/>
    </row>
    <row r="695" spans="1:8" ht="12.75">
      <c r="A695" s="6" t="s">
        <v>97</v>
      </c>
      <c r="B695" s="5">
        <v>5.11</v>
      </c>
      <c r="C695" s="5">
        <v>5.69</v>
      </c>
      <c r="D695" s="5">
        <v>5.61</v>
      </c>
      <c r="E695" s="5">
        <v>5.6</v>
      </c>
      <c r="F695" s="54">
        <v>4.32</v>
      </c>
      <c r="G695" s="32">
        <v>4.51</v>
      </c>
      <c r="H695">
        <v>6.05</v>
      </c>
    </row>
    <row r="696" spans="1:36" ht="12.75">
      <c r="A696" s="6" t="s">
        <v>98</v>
      </c>
      <c r="B696" s="5">
        <v>-1.89</v>
      </c>
      <c r="C696" s="5">
        <v>-1.87</v>
      </c>
      <c r="D696" s="5">
        <v>29.05</v>
      </c>
      <c r="E696" s="5">
        <v>5.73</v>
      </c>
      <c r="F696" s="54">
        <v>-0.25</v>
      </c>
      <c r="G696" s="32">
        <v>8.1</v>
      </c>
      <c r="H696">
        <v>4.43</v>
      </c>
      <c r="I696" s="6"/>
      <c r="R696" s="6"/>
      <c r="AA696" s="6"/>
      <c r="AJ696" s="6"/>
    </row>
    <row r="697" spans="1:36" ht="12.75">
      <c r="A697" s="6" t="s">
        <v>44</v>
      </c>
      <c r="B697" s="5">
        <v>6.87</v>
      </c>
      <c r="C697" s="5">
        <v>7.73</v>
      </c>
      <c r="D697" s="5">
        <v>9.13</v>
      </c>
      <c r="E697" s="5">
        <v>9.31</v>
      </c>
      <c r="F697" s="54">
        <v>11.32</v>
      </c>
      <c r="G697" s="32">
        <v>19.45</v>
      </c>
      <c r="H697">
        <v>13.52</v>
      </c>
      <c r="I697" s="6"/>
      <c r="R697" s="6"/>
      <c r="AA697" s="6"/>
      <c r="AJ697" s="6"/>
    </row>
    <row r="698" spans="1:36" ht="12.75">
      <c r="A698" s="6"/>
      <c r="B698" s="5"/>
      <c r="C698" s="5"/>
      <c r="D698" s="5"/>
      <c r="E698" s="5"/>
      <c r="F698" s="54"/>
      <c r="I698" s="6"/>
      <c r="R698" s="6"/>
      <c r="AA698" s="6"/>
      <c r="AJ698" s="6"/>
    </row>
    <row r="699" spans="1:36" ht="12.75">
      <c r="A699" s="6" t="s">
        <v>11</v>
      </c>
      <c r="B699" s="5">
        <v>-2.86</v>
      </c>
      <c r="C699" s="5">
        <v>-1.31</v>
      </c>
      <c r="D699" s="5">
        <v>-0.9</v>
      </c>
      <c r="E699" s="5">
        <v>3.15</v>
      </c>
      <c r="F699" s="54">
        <v>1.22</v>
      </c>
      <c r="G699" s="5">
        <v>1.98</v>
      </c>
      <c r="H699">
        <v>1.13</v>
      </c>
      <c r="I699" s="6"/>
      <c r="R699" s="6"/>
      <c r="AA699" s="6"/>
      <c r="AJ699" s="6"/>
    </row>
    <row r="700" spans="1:36" ht="12.75">
      <c r="A700" s="6" t="s">
        <v>12</v>
      </c>
      <c r="B700" s="5">
        <v>13.52</v>
      </c>
      <c r="C700" s="5">
        <v>9.58</v>
      </c>
      <c r="D700" s="5">
        <v>10.99</v>
      </c>
      <c r="E700" s="5">
        <v>23.09</v>
      </c>
      <c r="F700" s="54">
        <v>25.17</v>
      </c>
      <c r="G700" s="32">
        <v>14.3</v>
      </c>
      <c r="H700" s="6">
        <v>13.98</v>
      </c>
      <c r="I700" s="6"/>
      <c r="R700" s="6"/>
      <c r="AA700" s="6"/>
      <c r="AJ700" s="6"/>
    </row>
    <row r="701" spans="1:36" ht="12.75">
      <c r="A701" s="6" t="s">
        <v>13</v>
      </c>
      <c r="B701" s="5">
        <v>55.05</v>
      </c>
      <c r="C701" s="5">
        <v>41.58</v>
      </c>
      <c r="D701" s="5">
        <v>0</v>
      </c>
      <c r="E701" s="5">
        <v>0</v>
      </c>
      <c r="F701" s="54">
        <v>0</v>
      </c>
      <c r="G701" s="32">
        <v>1.8</v>
      </c>
      <c r="H701" s="5">
        <v>1.05</v>
      </c>
      <c r="I701" s="6"/>
      <c r="R701" s="6"/>
      <c r="AA701" s="6"/>
      <c r="AJ701" s="6"/>
    </row>
    <row r="702" spans="5:36" ht="12.75">
      <c r="E702" s="23"/>
      <c r="F702" s="23"/>
      <c r="I702" s="6"/>
      <c r="R702" s="6"/>
      <c r="AA702" s="6"/>
      <c r="AJ702" s="6"/>
    </row>
    <row r="703" spans="5:36" ht="12.75">
      <c r="E703" s="23"/>
      <c r="F703" s="23"/>
      <c r="I703" s="6"/>
      <c r="R703" s="6"/>
      <c r="AA703" s="6"/>
      <c r="AJ703" s="6"/>
    </row>
    <row r="704" spans="1:36" ht="12.75">
      <c r="A704" s="49" t="s">
        <v>23</v>
      </c>
      <c r="B704" s="50"/>
      <c r="C704" s="50"/>
      <c r="D704" s="50"/>
      <c r="E704" s="49"/>
      <c r="F704" s="49"/>
      <c r="G704" s="50"/>
      <c r="H704" s="55" t="s">
        <v>110</v>
      </c>
      <c r="I704" s="6"/>
      <c r="R704" s="6"/>
      <c r="AA704" s="6"/>
      <c r="AJ704" s="6"/>
    </row>
    <row r="705" spans="1:54" s="23" customFormat="1" ht="12.75">
      <c r="A705" s="4"/>
      <c r="B705" s="4"/>
      <c r="C705" s="4"/>
      <c r="D705" s="4"/>
      <c r="E705" s="4"/>
      <c r="F705" s="4"/>
      <c r="G705" s="14"/>
      <c r="H705" s="29" t="s">
        <v>14</v>
      </c>
      <c r="I705" s="5"/>
      <c r="R705" s="5"/>
      <c r="AA705" s="5"/>
      <c r="AJ705" s="5"/>
      <c r="AS705" s="4"/>
      <c r="BB705" s="4"/>
    </row>
    <row r="706" spans="1:36" ht="12.75">
      <c r="A706" s="51" t="s">
        <v>1</v>
      </c>
      <c r="B706" s="52" t="s">
        <v>0</v>
      </c>
      <c r="C706" s="52" t="s">
        <v>91</v>
      </c>
      <c r="D706" s="52" t="s">
        <v>95</v>
      </c>
      <c r="E706" s="52" t="s">
        <v>106</v>
      </c>
      <c r="F706" s="52" t="s">
        <v>111</v>
      </c>
      <c r="G706" s="51" t="s">
        <v>43</v>
      </c>
      <c r="H706" s="51" t="s">
        <v>88</v>
      </c>
      <c r="I706" s="6"/>
      <c r="R706" s="6"/>
      <c r="AA706" s="6"/>
      <c r="AJ706" s="6"/>
    </row>
    <row r="707" spans="1:36" ht="12.75">
      <c r="A707" s="51"/>
      <c r="B707" s="51"/>
      <c r="C707" s="51"/>
      <c r="D707" s="51"/>
      <c r="E707" s="51"/>
      <c r="F707" s="51"/>
      <c r="G707" s="52" t="s">
        <v>111</v>
      </c>
      <c r="H707" s="52" t="s">
        <v>111</v>
      </c>
      <c r="I707" s="6"/>
      <c r="R707" s="6"/>
      <c r="AA707" s="6"/>
      <c r="AJ707" s="6"/>
    </row>
    <row r="708" spans="1:36" ht="12.75">
      <c r="A708" s="3" t="s">
        <v>2</v>
      </c>
      <c r="B708" s="4">
        <v>1</v>
      </c>
      <c r="C708" s="4">
        <v>1</v>
      </c>
      <c r="D708" s="4">
        <v>2</v>
      </c>
      <c r="E708" s="40">
        <v>2</v>
      </c>
      <c r="F708" s="59">
        <v>2</v>
      </c>
      <c r="G708" s="7">
        <v>10</v>
      </c>
      <c r="H708">
        <v>825</v>
      </c>
      <c r="I708" s="6"/>
      <c r="R708" s="6"/>
      <c r="AA708" s="6"/>
      <c r="AJ708" s="6"/>
    </row>
    <row r="709" spans="1:36" ht="12.75">
      <c r="A709" s="3" t="s">
        <v>3</v>
      </c>
      <c r="B709" s="9">
        <v>15</v>
      </c>
      <c r="C709" s="9">
        <v>16</v>
      </c>
      <c r="D709" s="9">
        <v>34</v>
      </c>
      <c r="E709" s="40">
        <v>38</v>
      </c>
      <c r="F709" s="59">
        <v>50</v>
      </c>
      <c r="G709" s="31">
        <v>1010</v>
      </c>
      <c r="H709">
        <v>12039</v>
      </c>
      <c r="I709" s="6"/>
      <c r="R709" s="6"/>
      <c r="AA709" s="6"/>
      <c r="AJ709" s="6"/>
    </row>
    <row r="710" spans="1:36" ht="12.75">
      <c r="A710" s="3" t="s">
        <v>100</v>
      </c>
      <c r="B710" s="5">
        <v>1109.39</v>
      </c>
      <c r="C710" s="5">
        <v>1503.26</v>
      </c>
      <c r="D710" s="5">
        <v>1433</v>
      </c>
      <c r="E710" s="40">
        <v>1709.81</v>
      </c>
      <c r="F710" s="65">
        <v>2445</v>
      </c>
      <c r="G710" s="32">
        <v>1252.28</v>
      </c>
      <c r="H710">
        <v>750.55</v>
      </c>
      <c r="I710" s="6"/>
      <c r="R710" s="6"/>
      <c r="AA710" s="6"/>
      <c r="AJ710" s="6"/>
    </row>
    <row r="711" spans="1:36" ht="12.75">
      <c r="A711" s="3" t="s">
        <v>101</v>
      </c>
      <c r="B711" s="4">
        <v>40.94</v>
      </c>
      <c r="C711" s="4">
        <v>33.26</v>
      </c>
      <c r="D711" s="5">
        <v>25</v>
      </c>
      <c r="E711" s="40">
        <v>34.59</v>
      </c>
      <c r="F711" s="59">
        <v>38.58</v>
      </c>
      <c r="G711" s="32">
        <v>24.78</v>
      </c>
      <c r="H711" s="32">
        <v>5.6</v>
      </c>
      <c r="I711" s="6"/>
      <c r="R711" s="6"/>
      <c r="AA711" s="6"/>
      <c r="AJ711" s="6"/>
    </row>
    <row r="712" spans="1:36" ht="12.75">
      <c r="A712" s="3"/>
      <c r="B712" s="4"/>
      <c r="C712" s="4"/>
      <c r="D712" s="4"/>
      <c r="E712" s="40"/>
      <c r="F712" s="59"/>
      <c r="I712" s="6"/>
      <c r="R712" s="6"/>
      <c r="AA712" s="6"/>
      <c r="AJ712" s="6"/>
    </row>
    <row r="713" spans="1:36" ht="12.75">
      <c r="A713" s="3" t="s">
        <v>123</v>
      </c>
      <c r="B713" s="8">
        <v>72</v>
      </c>
      <c r="C713" s="8">
        <v>121</v>
      </c>
      <c r="D713" s="8">
        <v>217</v>
      </c>
      <c r="E713" s="31">
        <v>230.0729</v>
      </c>
      <c r="F713" s="66">
        <v>249.365</v>
      </c>
      <c r="G713" s="31">
        <v>1995</v>
      </c>
      <c r="H713">
        <v>4708</v>
      </c>
      <c r="I713" s="6"/>
      <c r="R713" s="6"/>
      <c r="AA713" s="6"/>
      <c r="AJ713" s="6"/>
    </row>
    <row r="714" spans="1:36" ht="12.75">
      <c r="A714" s="3" t="s">
        <v>4</v>
      </c>
      <c r="B714" s="4">
        <v>97</v>
      </c>
      <c r="C714" s="4">
        <v>149</v>
      </c>
      <c r="D714" s="4">
        <v>208</v>
      </c>
      <c r="E714" s="31">
        <v>335.8779</v>
      </c>
      <c r="F714" s="66">
        <v>765.9893</v>
      </c>
      <c r="G714" s="31">
        <v>7136</v>
      </c>
      <c r="H714">
        <v>51970</v>
      </c>
      <c r="I714" s="6"/>
      <c r="R714" s="6"/>
      <c r="AA714" s="6"/>
      <c r="AJ714" s="6"/>
    </row>
    <row r="715" spans="1:36" ht="12.75">
      <c r="A715" s="3" t="s">
        <v>5</v>
      </c>
      <c r="B715" s="4">
        <v>82</v>
      </c>
      <c r="C715" s="4">
        <v>67</v>
      </c>
      <c r="D715" s="4">
        <v>82</v>
      </c>
      <c r="E715" s="31">
        <v>117.6061</v>
      </c>
      <c r="F715" s="66">
        <v>202.6904</v>
      </c>
      <c r="G715" s="31">
        <v>4345</v>
      </c>
      <c r="H715">
        <v>18542</v>
      </c>
      <c r="I715" s="6"/>
      <c r="R715" s="6"/>
      <c r="AA715" s="6"/>
      <c r="AJ715" s="6"/>
    </row>
    <row r="716" spans="1:36" ht="12.75">
      <c r="A716" s="3" t="s">
        <v>6</v>
      </c>
      <c r="B716" s="4">
        <v>69</v>
      </c>
      <c r="C716" s="4">
        <v>91</v>
      </c>
      <c r="D716" s="4">
        <v>136</v>
      </c>
      <c r="E716" s="31">
        <v>313.8466</v>
      </c>
      <c r="F716" s="66">
        <v>457.6011</v>
      </c>
      <c r="G716" s="31">
        <v>5514</v>
      </c>
      <c r="H716">
        <v>38389</v>
      </c>
      <c r="I716" s="6"/>
      <c r="R716" s="6"/>
      <c r="AA716" s="6"/>
      <c r="AJ716" s="6"/>
    </row>
    <row r="717" spans="1:36" ht="12.75">
      <c r="A717" s="3"/>
      <c r="B717" s="4"/>
      <c r="C717" s="4"/>
      <c r="D717" s="4"/>
      <c r="E717" s="31"/>
      <c r="F717" s="66"/>
      <c r="G717" s="31"/>
      <c r="I717" s="6"/>
      <c r="R717" s="6"/>
      <c r="AA717" s="6"/>
      <c r="AJ717" s="6"/>
    </row>
    <row r="718" spans="1:36" ht="12.75">
      <c r="A718" s="3" t="s">
        <v>7</v>
      </c>
      <c r="B718" s="4">
        <v>13</v>
      </c>
      <c r="C718" s="4">
        <v>17</v>
      </c>
      <c r="D718" s="4">
        <v>25</v>
      </c>
      <c r="E718" s="31">
        <v>48.2076</v>
      </c>
      <c r="F718" s="66">
        <v>63.8653</v>
      </c>
      <c r="G718" s="31">
        <v>1011</v>
      </c>
      <c r="H718">
        <v>4972</v>
      </c>
      <c r="I718" s="6"/>
      <c r="R718" s="6"/>
      <c r="AA718" s="6"/>
      <c r="AJ718" s="6"/>
    </row>
    <row r="719" spans="1:36" ht="12.75">
      <c r="A719" s="3" t="s">
        <v>8</v>
      </c>
      <c r="B719" s="4">
        <v>5</v>
      </c>
      <c r="C719" s="4">
        <v>5</v>
      </c>
      <c r="D719" s="4">
        <v>3</v>
      </c>
      <c r="E719" s="31">
        <v>5.5758</v>
      </c>
      <c r="F719" s="66">
        <v>8.3826</v>
      </c>
      <c r="G719" s="31">
        <v>496</v>
      </c>
      <c r="H719">
        <v>960</v>
      </c>
      <c r="I719" s="6"/>
      <c r="R719" s="6"/>
      <c r="AA719" s="6"/>
      <c r="AJ719" s="6"/>
    </row>
    <row r="720" spans="1:36" ht="12.75">
      <c r="A720" s="3" t="s">
        <v>9</v>
      </c>
      <c r="B720" s="4">
        <v>3</v>
      </c>
      <c r="C720" s="4">
        <v>7</v>
      </c>
      <c r="D720" s="4">
        <v>6</v>
      </c>
      <c r="E720" s="31">
        <v>14.752</v>
      </c>
      <c r="F720" s="66">
        <v>25.658</v>
      </c>
      <c r="G720" s="31">
        <v>427</v>
      </c>
      <c r="H720">
        <v>3366</v>
      </c>
      <c r="I720" s="6"/>
      <c r="R720" s="6"/>
      <c r="AA720" s="6"/>
      <c r="AJ720" s="6"/>
    </row>
    <row r="721" spans="1:36" ht="12.75">
      <c r="A721" s="3" t="s">
        <v>10</v>
      </c>
      <c r="B721" s="4">
        <v>4</v>
      </c>
      <c r="C721" s="4">
        <v>5</v>
      </c>
      <c r="D721" s="4">
        <v>9</v>
      </c>
      <c r="E721" s="31">
        <v>13.1647</v>
      </c>
      <c r="F721" s="66">
        <v>12.783</v>
      </c>
      <c r="G721" s="31">
        <v>410</v>
      </c>
      <c r="H721">
        <v>1142</v>
      </c>
      <c r="I721" s="6"/>
      <c r="R721" s="6"/>
      <c r="AA721" s="6"/>
      <c r="AJ721" s="6"/>
    </row>
    <row r="722" spans="1:36" ht="12.75">
      <c r="A722" s="3"/>
      <c r="B722" s="4"/>
      <c r="C722" s="4"/>
      <c r="D722" s="4"/>
      <c r="E722" s="40"/>
      <c r="F722" s="59"/>
      <c r="H722" s="3"/>
      <c r="I722" s="6"/>
      <c r="R722" s="6"/>
      <c r="AA722" s="6"/>
      <c r="AJ722" s="6"/>
    </row>
    <row r="723" spans="1:36" ht="12.75">
      <c r="A723" s="3" t="s">
        <v>97</v>
      </c>
      <c r="B723" s="4">
        <v>0.99</v>
      </c>
      <c r="C723" s="4">
        <v>2.17</v>
      </c>
      <c r="D723" s="5">
        <v>1.7</v>
      </c>
      <c r="E723" s="40">
        <v>4.15</v>
      </c>
      <c r="F723" s="59">
        <v>4.25</v>
      </c>
      <c r="G723" s="32">
        <v>4.51</v>
      </c>
      <c r="H723">
        <v>6.05</v>
      </c>
      <c r="I723" s="6"/>
      <c r="R723" s="6"/>
      <c r="AA723" s="6"/>
      <c r="AJ723" s="6"/>
    </row>
    <row r="724" spans="1:36" ht="12.75">
      <c r="A724" s="3" t="s">
        <v>98</v>
      </c>
      <c r="B724" s="4">
        <v>6.74</v>
      </c>
      <c r="C724" s="4">
        <v>3.51</v>
      </c>
      <c r="D724" s="4">
        <v>5.42</v>
      </c>
      <c r="E724" s="40">
        <v>3.19</v>
      </c>
      <c r="F724" s="59">
        <v>6.95</v>
      </c>
      <c r="G724" s="32">
        <v>8.1</v>
      </c>
      <c r="H724">
        <v>4.43</v>
      </c>
      <c r="I724" s="6"/>
      <c r="R724" s="6"/>
      <c r="AA724" s="6"/>
      <c r="AJ724" s="6"/>
    </row>
    <row r="725" spans="1:36" ht="12.75">
      <c r="A725" s="3" t="s">
        <v>44</v>
      </c>
      <c r="B725" s="5">
        <v>16.41</v>
      </c>
      <c r="C725" s="5">
        <v>11.47</v>
      </c>
      <c r="D725" s="5">
        <v>18.42</v>
      </c>
      <c r="E725" s="40">
        <v>12.74</v>
      </c>
      <c r="F725" s="59">
        <v>13.74</v>
      </c>
      <c r="G725" s="32">
        <v>19.45</v>
      </c>
      <c r="H725">
        <v>13.52</v>
      </c>
      <c r="I725" s="6"/>
      <c r="R725" s="6"/>
      <c r="AA725" s="6"/>
      <c r="AJ725" s="6"/>
    </row>
    <row r="726" spans="1:36" ht="12.75">
      <c r="A726" s="3"/>
      <c r="B726" s="4"/>
      <c r="C726" s="4"/>
      <c r="D726" s="4"/>
      <c r="E726" s="40"/>
      <c r="F726" s="59"/>
      <c r="I726" s="6"/>
      <c r="R726" s="6"/>
      <c r="AA726" s="6"/>
      <c r="AJ726" s="6"/>
    </row>
    <row r="727" spans="1:36" ht="12.75">
      <c r="A727" s="3" t="s">
        <v>11</v>
      </c>
      <c r="B727" s="4">
        <v>2.49</v>
      </c>
      <c r="C727" s="4">
        <v>1.48</v>
      </c>
      <c r="D727" s="5">
        <v>1.6</v>
      </c>
      <c r="E727" s="40">
        <v>1.86</v>
      </c>
      <c r="F727" s="59">
        <v>1.86</v>
      </c>
      <c r="G727" s="5">
        <v>1.98</v>
      </c>
      <c r="H727">
        <v>1.13</v>
      </c>
      <c r="I727" s="6"/>
      <c r="R727" s="6"/>
      <c r="AA727" s="6"/>
      <c r="AJ727" s="6"/>
    </row>
    <row r="728" spans="1:36" ht="12.75">
      <c r="A728" s="3" t="s">
        <v>12</v>
      </c>
      <c r="B728" s="4">
        <v>55.31</v>
      </c>
      <c r="C728" s="4">
        <v>81.71</v>
      </c>
      <c r="D728" s="4">
        <v>89.27</v>
      </c>
      <c r="E728" s="40">
        <v>48.66</v>
      </c>
      <c r="F728" s="59">
        <v>36.8</v>
      </c>
      <c r="G728" s="32">
        <v>14.3</v>
      </c>
      <c r="H728" s="6">
        <v>13.98</v>
      </c>
      <c r="I728" s="6"/>
      <c r="R728" s="6"/>
      <c r="AA728" s="6"/>
      <c r="AJ728" s="6"/>
    </row>
    <row r="729" spans="1:36" ht="12.75">
      <c r="A729" s="3" t="s">
        <v>13</v>
      </c>
      <c r="B729" s="5">
        <v>0</v>
      </c>
      <c r="C729" s="5">
        <v>0</v>
      </c>
      <c r="D729" s="5">
        <v>0</v>
      </c>
      <c r="E729" s="58">
        <v>0</v>
      </c>
      <c r="F729" s="65">
        <v>0</v>
      </c>
      <c r="G729" s="32">
        <v>1.8</v>
      </c>
      <c r="H729" s="5">
        <v>1.05</v>
      </c>
      <c r="I729" s="6"/>
      <c r="R729" s="6"/>
      <c r="AA729" s="6"/>
      <c r="AJ729" s="6"/>
    </row>
    <row r="730" spans="5:36" ht="12.75">
      <c r="E730" s="23"/>
      <c r="F730" s="23"/>
      <c r="I730" s="6"/>
      <c r="R730" s="6"/>
      <c r="AA730" s="6"/>
      <c r="AJ730" s="6"/>
    </row>
    <row r="731" spans="5:6" ht="12.75">
      <c r="E731" s="23"/>
      <c r="F731" s="23"/>
    </row>
    <row r="732" spans="1:8" ht="12.75">
      <c r="A732" s="49" t="s">
        <v>23</v>
      </c>
      <c r="B732" s="50"/>
      <c r="C732" s="50"/>
      <c r="D732" s="50"/>
      <c r="E732" s="50"/>
      <c r="F732" s="50"/>
      <c r="G732" s="50"/>
      <c r="H732" s="55" t="s">
        <v>33</v>
      </c>
    </row>
    <row r="733" spans="1:54" s="23" customFormat="1" ht="12.75">
      <c r="A733" s="4"/>
      <c r="B733" s="4"/>
      <c r="C733" s="4"/>
      <c r="D733" s="4"/>
      <c r="E733" s="4"/>
      <c r="F733" s="4"/>
      <c r="G733" s="14"/>
      <c r="H733" s="29" t="s">
        <v>14</v>
      </c>
      <c r="I733" s="4"/>
      <c r="R733" s="4"/>
      <c r="AA733" s="4"/>
      <c r="AJ733" s="4"/>
      <c r="AS733" s="4"/>
      <c r="BB733" s="4"/>
    </row>
    <row r="734" spans="1:8" ht="12.75">
      <c r="A734" s="51" t="s">
        <v>1</v>
      </c>
      <c r="B734" s="52" t="s">
        <v>0</v>
      </c>
      <c r="C734" s="52" t="s">
        <v>91</v>
      </c>
      <c r="D734" s="52" t="s">
        <v>95</v>
      </c>
      <c r="E734" s="52" t="s">
        <v>106</v>
      </c>
      <c r="F734" s="52" t="s">
        <v>111</v>
      </c>
      <c r="G734" s="51" t="s">
        <v>43</v>
      </c>
      <c r="H734" s="51" t="s">
        <v>88</v>
      </c>
    </row>
    <row r="735" spans="1:8" ht="12.75">
      <c r="A735" s="51"/>
      <c r="B735" s="51"/>
      <c r="C735" s="51"/>
      <c r="D735" s="51"/>
      <c r="E735" s="51"/>
      <c r="F735" s="51"/>
      <c r="G735" s="52" t="s">
        <v>111</v>
      </c>
      <c r="H735" s="52" t="s">
        <v>111</v>
      </c>
    </row>
    <row r="736" spans="1:8" ht="12.75">
      <c r="A736" s="3" t="s">
        <v>2</v>
      </c>
      <c r="B736" s="4">
        <v>2</v>
      </c>
      <c r="C736" s="4">
        <v>2</v>
      </c>
      <c r="D736" s="4">
        <v>2</v>
      </c>
      <c r="E736" s="4">
        <v>2</v>
      </c>
      <c r="F736" s="48">
        <v>2</v>
      </c>
      <c r="G736" s="7">
        <v>10</v>
      </c>
      <c r="H736">
        <v>825</v>
      </c>
    </row>
    <row r="737" spans="1:8" ht="12.75">
      <c r="A737" s="3" t="s">
        <v>3</v>
      </c>
      <c r="B737" s="9">
        <v>58</v>
      </c>
      <c r="C737" s="9">
        <v>113</v>
      </c>
      <c r="D737" s="9">
        <v>114</v>
      </c>
      <c r="E737" s="9">
        <v>118</v>
      </c>
      <c r="F737" s="56">
        <v>114</v>
      </c>
      <c r="G737" s="31">
        <v>1010</v>
      </c>
      <c r="H737">
        <v>12039</v>
      </c>
    </row>
    <row r="738" spans="1:8" ht="12.75">
      <c r="A738" s="6" t="s">
        <v>100</v>
      </c>
      <c r="B738" s="5">
        <v>1057.9</v>
      </c>
      <c r="C738" s="5">
        <v>1467.2</v>
      </c>
      <c r="D738" s="5">
        <v>1316</v>
      </c>
      <c r="E738" s="5">
        <v>1459.1</v>
      </c>
      <c r="F738" s="54">
        <v>1017</v>
      </c>
      <c r="G738" s="32">
        <v>1252.28</v>
      </c>
      <c r="H738">
        <v>750.55</v>
      </c>
    </row>
    <row r="739" spans="1:8" ht="12.75">
      <c r="A739" s="6" t="s">
        <v>101</v>
      </c>
      <c r="B739" s="5">
        <v>25.4</v>
      </c>
      <c r="C739" s="5">
        <v>20.8</v>
      </c>
      <c r="D739" s="5">
        <v>19.2</v>
      </c>
      <c r="E739" s="5">
        <v>33.9</v>
      </c>
      <c r="F739" s="54">
        <v>34</v>
      </c>
      <c r="G739" s="32">
        <v>24.78</v>
      </c>
      <c r="H739" s="32">
        <v>5.6</v>
      </c>
    </row>
    <row r="740" spans="1:6" ht="12.75">
      <c r="A740" s="3"/>
      <c r="B740" s="4"/>
      <c r="C740" s="4"/>
      <c r="D740" s="4"/>
      <c r="E740" s="4"/>
      <c r="F740" s="48"/>
    </row>
    <row r="741" spans="1:8" ht="12.75">
      <c r="A741" s="3" t="s">
        <v>123</v>
      </c>
      <c r="B741" s="8">
        <v>321</v>
      </c>
      <c r="C741" s="8">
        <v>339</v>
      </c>
      <c r="D741" s="8">
        <v>348</v>
      </c>
      <c r="E741" s="31">
        <v>371.9425</v>
      </c>
      <c r="F741" s="66">
        <v>381.3133</v>
      </c>
      <c r="G741" s="31">
        <v>1995</v>
      </c>
      <c r="H741">
        <v>4708</v>
      </c>
    </row>
    <row r="742" spans="1:8" ht="12.75">
      <c r="A742" s="3" t="s">
        <v>4</v>
      </c>
      <c r="B742" s="4">
        <v>527</v>
      </c>
      <c r="C742" s="4">
        <v>943</v>
      </c>
      <c r="D742" s="4">
        <v>1128</v>
      </c>
      <c r="E742" s="31">
        <v>1362.8337</v>
      </c>
      <c r="F742" s="66">
        <v>824.6363</v>
      </c>
      <c r="G742" s="31">
        <v>7136</v>
      </c>
      <c r="H742">
        <v>51970</v>
      </c>
    </row>
    <row r="743" spans="1:8" ht="12.75">
      <c r="A743" s="3" t="s">
        <v>5</v>
      </c>
      <c r="B743" s="4">
        <v>593</v>
      </c>
      <c r="C743" s="4">
        <v>1087</v>
      </c>
      <c r="D743" s="4">
        <v>1457</v>
      </c>
      <c r="E743" s="31">
        <v>2516.4856</v>
      </c>
      <c r="F743" s="66">
        <v>1539.7459</v>
      </c>
      <c r="G743" s="31">
        <v>4345</v>
      </c>
      <c r="H743">
        <v>18542</v>
      </c>
    </row>
    <row r="744" spans="1:8" ht="12.75">
      <c r="A744" s="3" t="s">
        <v>6</v>
      </c>
      <c r="B744" s="4">
        <v>159</v>
      </c>
      <c r="C744" s="4">
        <v>271</v>
      </c>
      <c r="D744" s="4">
        <v>385</v>
      </c>
      <c r="E744" s="31">
        <v>384.5368</v>
      </c>
      <c r="F744" s="66">
        <v>365.8409</v>
      </c>
      <c r="G744" s="31">
        <v>5514</v>
      </c>
      <c r="H744">
        <v>38389</v>
      </c>
    </row>
    <row r="745" spans="1:7" ht="12.75">
      <c r="A745" s="3"/>
      <c r="B745" s="4"/>
      <c r="C745" s="4"/>
      <c r="D745" s="4"/>
      <c r="E745" s="31"/>
      <c r="F745" s="66"/>
      <c r="G745" s="31"/>
    </row>
    <row r="746" spans="1:8" ht="12.75">
      <c r="A746" s="3" t="s">
        <v>7</v>
      </c>
      <c r="B746" s="4">
        <v>37</v>
      </c>
      <c r="C746" s="4">
        <v>93</v>
      </c>
      <c r="D746" s="4">
        <v>169</v>
      </c>
      <c r="E746" s="31">
        <v>220.9973</v>
      </c>
      <c r="F746" s="66">
        <v>152.6682</v>
      </c>
      <c r="G746" s="31">
        <v>1011</v>
      </c>
      <c r="H746">
        <v>4972</v>
      </c>
    </row>
    <row r="747" spans="1:8" ht="12.75">
      <c r="A747" s="3" t="s">
        <v>8</v>
      </c>
      <c r="B747" s="4">
        <v>12</v>
      </c>
      <c r="C747" s="4">
        <v>24</v>
      </c>
      <c r="D747" s="4">
        <v>40</v>
      </c>
      <c r="E747" s="31">
        <v>42.377</v>
      </c>
      <c r="F747" s="66">
        <v>68.784</v>
      </c>
      <c r="G747" s="31">
        <v>496</v>
      </c>
      <c r="H747">
        <v>960</v>
      </c>
    </row>
    <row r="748" spans="1:8" ht="12.75">
      <c r="A748" s="3" t="s">
        <v>9</v>
      </c>
      <c r="B748" s="4">
        <v>20</v>
      </c>
      <c r="C748" s="4">
        <v>52</v>
      </c>
      <c r="D748" s="4">
        <v>117</v>
      </c>
      <c r="E748" s="31">
        <v>165.4431</v>
      </c>
      <c r="F748" s="66">
        <v>80.1707</v>
      </c>
      <c r="G748" s="31">
        <v>427</v>
      </c>
      <c r="H748">
        <v>3366</v>
      </c>
    </row>
    <row r="749" spans="1:8" ht="12.75">
      <c r="A749" s="3" t="s">
        <v>10</v>
      </c>
      <c r="B749" s="4">
        <v>17</v>
      </c>
      <c r="C749" s="4">
        <v>30</v>
      </c>
      <c r="D749" s="4">
        <v>49</v>
      </c>
      <c r="E749" s="31">
        <v>60.7917</v>
      </c>
      <c r="F749" s="66">
        <v>65.524</v>
      </c>
      <c r="G749" s="31">
        <v>410</v>
      </c>
      <c r="H749">
        <v>1142</v>
      </c>
    </row>
    <row r="750" spans="1:8" ht="12.75">
      <c r="A750" s="3"/>
      <c r="B750" s="4"/>
      <c r="C750" s="4"/>
      <c r="D750" s="4"/>
      <c r="E750" s="4"/>
      <c r="F750" s="48"/>
      <c r="H750" s="3"/>
    </row>
    <row r="751" spans="1:8" ht="12.75">
      <c r="A751" s="6" t="s">
        <v>97</v>
      </c>
      <c r="B751" s="5">
        <v>3.96</v>
      </c>
      <c r="C751" s="5">
        <v>5.26</v>
      </c>
      <c r="D751" s="5">
        <v>5.97</v>
      </c>
      <c r="E751" s="5">
        <v>4.38</v>
      </c>
      <c r="F751" s="54">
        <v>3.14</v>
      </c>
      <c r="G751" s="32">
        <v>4.51</v>
      </c>
      <c r="H751">
        <v>6.05</v>
      </c>
    </row>
    <row r="752" spans="1:8" ht="12.75">
      <c r="A752" s="6" t="s">
        <v>98</v>
      </c>
      <c r="B752" s="5">
        <v>0.9</v>
      </c>
      <c r="C752" s="5">
        <v>1.39</v>
      </c>
      <c r="D752" s="5">
        <v>2.75</v>
      </c>
      <c r="E752" s="5">
        <v>5.81</v>
      </c>
      <c r="F752" s="54">
        <v>9.54</v>
      </c>
      <c r="G752" s="32">
        <v>8.1</v>
      </c>
      <c r="H752">
        <v>4.43</v>
      </c>
    </row>
    <row r="753" spans="1:8" ht="12.75">
      <c r="A753" s="6" t="s">
        <v>44</v>
      </c>
      <c r="B753" s="5">
        <v>19.77</v>
      </c>
      <c r="C753" s="5">
        <v>20.63</v>
      </c>
      <c r="D753" s="5">
        <v>17.44</v>
      </c>
      <c r="E753" s="5">
        <v>14.69</v>
      </c>
      <c r="F753" s="54">
        <v>22.01</v>
      </c>
      <c r="G753" s="32">
        <v>19.45</v>
      </c>
      <c r="H753">
        <v>13.52</v>
      </c>
    </row>
    <row r="754" spans="1:6" ht="12.75">
      <c r="A754" s="6"/>
      <c r="B754" s="5"/>
      <c r="C754" s="5"/>
      <c r="D754" s="5"/>
      <c r="E754" s="5"/>
      <c r="F754" s="54"/>
    </row>
    <row r="755" spans="1:8" ht="12.75">
      <c r="A755" s="6" t="s">
        <v>11</v>
      </c>
      <c r="B755" s="5">
        <v>1.61</v>
      </c>
      <c r="C755" s="5">
        <v>1.15</v>
      </c>
      <c r="D755" s="5">
        <v>0.96</v>
      </c>
      <c r="E755" s="5">
        <v>1.33</v>
      </c>
      <c r="F755" s="54">
        <v>2.07</v>
      </c>
      <c r="G755" s="5">
        <v>1.98</v>
      </c>
      <c r="H755">
        <v>1.13</v>
      </c>
    </row>
    <row r="756" spans="1:8" ht="12.75">
      <c r="A756" s="6" t="s">
        <v>12</v>
      </c>
      <c r="B756" s="5">
        <v>64.81</v>
      </c>
      <c r="C756" s="5">
        <v>37.4</v>
      </c>
      <c r="D756" s="5">
        <v>31.82</v>
      </c>
      <c r="E756" s="5">
        <v>20.77</v>
      </c>
      <c r="F756" s="54">
        <v>22.47</v>
      </c>
      <c r="G756" s="32">
        <v>14.3</v>
      </c>
      <c r="H756" s="6">
        <v>13.98</v>
      </c>
    </row>
    <row r="757" spans="1:8" ht="12.75">
      <c r="A757" s="6" t="s">
        <v>13</v>
      </c>
      <c r="B757" s="5">
        <v>0</v>
      </c>
      <c r="C757" s="5">
        <v>0</v>
      </c>
      <c r="D757" s="5">
        <v>0</v>
      </c>
      <c r="E757" s="5">
        <v>0</v>
      </c>
      <c r="F757" s="54">
        <v>0</v>
      </c>
      <c r="G757" s="32">
        <v>1.8</v>
      </c>
      <c r="H757" s="5">
        <v>1.05</v>
      </c>
    </row>
    <row r="758" spans="5:6" ht="12.75">
      <c r="E758" s="23"/>
      <c r="F758" s="23"/>
    </row>
    <row r="759" spans="5:6" ht="12.75">
      <c r="E759" s="23"/>
      <c r="F759" s="23"/>
    </row>
    <row r="760" spans="1:8" ht="12.75">
      <c r="A760" s="49" t="s">
        <v>23</v>
      </c>
      <c r="B760" s="50"/>
      <c r="C760" s="50"/>
      <c r="D760" s="50"/>
      <c r="E760" s="50"/>
      <c r="F760" s="50"/>
      <c r="G760" s="50"/>
      <c r="H760" s="55" t="s">
        <v>72</v>
      </c>
    </row>
    <row r="761" spans="1:54" s="23" customFormat="1" ht="12.75">
      <c r="A761" s="4"/>
      <c r="B761" s="4"/>
      <c r="C761" s="4"/>
      <c r="D761" s="4"/>
      <c r="E761" s="4"/>
      <c r="F761" s="4"/>
      <c r="G761" s="14"/>
      <c r="H761" s="29" t="s">
        <v>14</v>
      </c>
      <c r="I761" s="4"/>
      <c r="R761" s="4"/>
      <c r="AA761" s="4"/>
      <c r="AJ761" s="4"/>
      <c r="AS761" s="4"/>
      <c r="BB761" s="4"/>
    </row>
    <row r="762" spans="1:8" ht="12.75">
      <c r="A762" s="51" t="s">
        <v>1</v>
      </c>
      <c r="B762" s="52" t="s">
        <v>0</v>
      </c>
      <c r="C762" s="52" t="s">
        <v>91</v>
      </c>
      <c r="D762" s="52" t="s">
        <v>95</v>
      </c>
      <c r="E762" s="52" t="s">
        <v>106</v>
      </c>
      <c r="F762" s="52" t="s">
        <v>111</v>
      </c>
      <c r="G762" s="51" t="s">
        <v>43</v>
      </c>
      <c r="H762" s="51" t="s">
        <v>88</v>
      </c>
    </row>
    <row r="763" spans="1:8" ht="12.75">
      <c r="A763" s="51"/>
      <c r="B763" s="51"/>
      <c r="C763" s="51"/>
      <c r="D763" s="51"/>
      <c r="E763" s="51"/>
      <c r="F763" s="51"/>
      <c r="G763" s="52" t="s">
        <v>111</v>
      </c>
      <c r="H763" s="52" t="s">
        <v>111</v>
      </c>
    </row>
    <row r="764" spans="1:8" ht="12.75">
      <c r="A764" s="3" t="s">
        <v>2</v>
      </c>
      <c r="B764" s="4">
        <v>1</v>
      </c>
      <c r="C764" s="4">
        <v>1</v>
      </c>
      <c r="D764" s="4">
        <v>2</v>
      </c>
      <c r="E764" s="4">
        <v>2</v>
      </c>
      <c r="F764" s="48">
        <v>2</v>
      </c>
      <c r="G764" s="7">
        <v>10</v>
      </c>
      <c r="H764">
        <v>825</v>
      </c>
    </row>
    <row r="765" spans="1:8" ht="12.75">
      <c r="A765" s="3" t="s">
        <v>3</v>
      </c>
      <c r="B765" s="9">
        <v>42</v>
      </c>
      <c r="C765" s="9">
        <v>40</v>
      </c>
      <c r="D765" s="9">
        <v>39</v>
      </c>
      <c r="E765" s="9">
        <v>41</v>
      </c>
      <c r="F765" s="56">
        <v>41</v>
      </c>
      <c r="G765" s="31">
        <v>1010</v>
      </c>
      <c r="H765">
        <v>12039</v>
      </c>
    </row>
    <row r="766" spans="1:8" ht="12.75">
      <c r="A766" s="6" t="s">
        <v>100</v>
      </c>
      <c r="B766" s="5">
        <v>66.68</v>
      </c>
      <c r="C766" s="5">
        <v>54.81</v>
      </c>
      <c r="D766" s="5">
        <v>71.45</v>
      </c>
      <c r="E766" s="5">
        <v>74.02</v>
      </c>
      <c r="F766" s="54">
        <v>138.45</v>
      </c>
      <c r="G766" s="32">
        <v>1252.28</v>
      </c>
      <c r="H766">
        <v>750.55</v>
      </c>
    </row>
    <row r="767" spans="1:8" ht="12.75">
      <c r="A767" s="6" t="s">
        <v>101</v>
      </c>
      <c r="B767" s="5">
        <v>3.39</v>
      </c>
      <c r="C767" s="5">
        <v>1.21</v>
      </c>
      <c r="D767" s="5">
        <v>1.38</v>
      </c>
      <c r="E767" s="5">
        <v>1.38</v>
      </c>
      <c r="F767" s="54">
        <v>2.79</v>
      </c>
      <c r="G767" s="32">
        <v>24.78</v>
      </c>
      <c r="H767" s="32">
        <v>5.6</v>
      </c>
    </row>
    <row r="768" spans="1:6" ht="12.75">
      <c r="A768" s="3"/>
      <c r="B768" s="4"/>
      <c r="C768" s="4"/>
      <c r="D768" s="4"/>
      <c r="E768" s="4"/>
      <c r="F768" s="48"/>
    </row>
    <row r="769" spans="1:8" ht="12.75">
      <c r="A769" s="3" t="s">
        <v>123</v>
      </c>
      <c r="B769" s="8">
        <v>6</v>
      </c>
      <c r="C769" s="8">
        <v>5</v>
      </c>
      <c r="D769" s="8">
        <v>5</v>
      </c>
      <c r="E769" s="31">
        <v>5.0901000000000005</v>
      </c>
      <c r="F769" s="66">
        <v>5.7394</v>
      </c>
      <c r="G769" s="31">
        <v>1995</v>
      </c>
      <c r="H769">
        <v>4708</v>
      </c>
    </row>
    <row r="770" spans="1:8" ht="12.75">
      <c r="A770" s="3" t="s">
        <v>4</v>
      </c>
      <c r="B770" s="4">
        <v>22</v>
      </c>
      <c r="C770" s="4">
        <v>20</v>
      </c>
      <c r="D770" s="4">
        <v>28</v>
      </c>
      <c r="E770" s="31">
        <v>23.4497</v>
      </c>
      <c r="F770" s="66">
        <v>41.9584</v>
      </c>
      <c r="G770" s="31">
        <v>7136</v>
      </c>
      <c r="H770">
        <v>51970</v>
      </c>
    </row>
    <row r="771" spans="1:8" ht="12.75">
      <c r="A771" s="3" t="s">
        <v>5</v>
      </c>
      <c r="B771" s="4">
        <v>7</v>
      </c>
      <c r="C771" s="4">
        <v>7</v>
      </c>
      <c r="D771" s="4">
        <v>5</v>
      </c>
      <c r="E771" s="31">
        <v>5.3452</v>
      </c>
      <c r="F771" s="66">
        <v>5.4662</v>
      </c>
      <c r="G771" s="31">
        <v>4345</v>
      </c>
      <c r="H771">
        <v>18542</v>
      </c>
    </row>
    <row r="772" spans="1:8" ht="12.75">
      <c r="A772" s="3" t="s">
        <v>6</v>
      </c>
      <c r="B772" s="4">
        <v>6</v>
      </c>
      <c r="C772" s="4">
        <v>3</v>
      </c>
      <c r="D772" s="4">
        <v>3</v>
      </c>
      <c r="E772" s="31">
        <v>7.6406</v>
      </c>
      <c r="F772" s="66">
        <v>10.6639</v>
      </c>
      <c r="G772" s="31">
        <v>5514</v>
      </c>
      <c r="H772">
        <v>38389</v>
      </c>
    </row>
    <row r="773" spans="1:7" ht="12.75">
      <c r="A773" s="3"/>
      <c r="B773" s="4"/>
      <c r="C773" s="4"/>
      <c r="D773" s="4"/>
      <c r="E773" s="31"/>
      <c r="F773" s="66"/>
      <c r="G773" s="31"/>
    </row>
    <row r="774" spans="1:8" ht="12.75">
      <c r="A774" s="3" t="s">
        <v>7</v>
      </c>
      <c r="B774" s="4">
        <v>1</v>
      </c>
      <c r="C774" s="4">
        <v>1</v>
      </c>
      <c r="D774" s="4">
        <v>1</v>
      </c>
      <c r="E774" s="31">
        <v>1.3681</v>
      </c>
      <c r="F774" s="66">
        <v>1.3722</v>
      </c>
      <c r="G774" s="31">
        <v>1011</v>
      </c>
      <c r="H774">
        <v>4972</v>
      </c>
    </row>
    <row r="775" spans="1:8" ht="12.75">
      <c r="A775" s="3" t="s">
        <v>8</v>
      </c>
      <c r="B775" s="4">
        <v>5</v>
      </c>
      <c r="C775" s="4">
        <v>4</v>
      </c>
      <c r="D775" s="4">
        <v>4</v>
      </c>
      <c r="E775" s="31">
        <v>3.7263</v>
      </c>
      <c r="F775" s="66">
        <v>4.6292</v>
      </c>
      <c r="G775" s="31">
        <v>496</v>
      </c>
      <c r="H775">
        <v>960</v>
      </c>
    </row>
    <row r="776" spans="1:8" ht="12.75">
      <c r="A776" s="3" t="s">
        <v>9</v>
      </c>
      <c r="B776" s="4">
        <v>1</v>
      </c>
      <c r="C776" s="4">
        <v>1</v>
      </c>
      <c r="D776" s="4">
        <v>1</v>
      </c>
      <c r="E776" s="31">
        <v>0.6105</v>
      </c>
      <c r="F776" s="66">
        <v>0.6467</v>
      </c>
      <c r="G776" s="31">
        <v>427</v>
      </c>
      <c r="H776">
        <v>3366</v>
      </c>
    </row>
    <row r="777" spans="1:8" ht="12.75">
      <c r="A777" s="3" t="s">
        <v>10</v>
      </c>
      <c r="B777" s="4">
        <v>3</v>
      </c>
      <c r="C777" s="4">
        <v>3</v>
      </c>
      <c r="D777" s="4">
        <v>3</v>
      </c>
      <c r="E777" s="31">
        <v>3.3211</v>
      </c>
      <c r="F777" s="66">
        <v>3.3895</v>
      </c>
      <c r="G777" s="31">
        <v>410</v>
      </c>
      <c r="H777">
        <v>1142</v>
      </c>
    </row>
    <row r="778" spans="1:8" ht="12.75">
      <c r="A778" s="3"/>
      <c r="B778" s="4"/>
      <c r="C778" s="4"/>
      <c r="D778" s="4"/>
      <c r="E778" s="4"/>
      <c r="F778" s="48"/>
      <c r="H778" s="3"/>
    </row>
    <row r="779" spans="1:8" ht="12.75">
      <c r="A779" s="6" t="s">
        <v>97</v>
      </c>
      <c r="B779" s="5">
        <v>2.64</v>
      </c>
      <c r="C779" s="5">
        <v>2.58</v>
      </c>
      <c r="D779" s="5">
        <v>1.72</v>
      </c>
      <c r="E779" s="5">
        <v>1.41</v>
      </c>
      <c r="F779" s="54">
        <v>1.22</v>
      </c>
      <c r="G779" s="32">
        <v>4.51</v>
      </c>
      <c r="H779">
        <v>6.05</v>
      </c>
    </row>
    <row r="780" spans="1:8" ht="12.75">
      <c r="A780" s="6" t="s">
        <v>98</v>
      </c>
      <c r="B780" s="5">
        <v>7.85</v>
      </c>
      <c r="C780" s="5">
        <v>9</v>
      </c>
      <c r="D780" s="5">
        <v>9.63</v>
      </c>
      <c r="E780" s="5">
        <v>8.25</v>
      </c>
      <c r="F780" s="54">
        <v>6.23</v>
      </c>
      <c r="G780" s="32">
        <v>8.1</v>
      </c>
      <c r="H780">
        <v>4.43</v>
      </c>
    </row>
    <row r="781" spans="1:8" ht="12.75">
      <c r="A781" s="6" t="s">
        <v>44</v>
      </c>
      <c r="B781" s="5">
        <v>41.96</v>
      </c>
      <c r="C781" s="5">
        <v>44.44</v>
      </c>
      <c r="D781" s="5">
        <v>47.48</v>
      </c>
      <c r="E781" s="5">
        <v>48.11</v>
      </c>
      <c r="F781" s="54">
        <v>50.14</v>
      </c>
      <c r="G781" s="32">
        <v>19.45</v>
      </c>
      <c r="H781">
        <v>13.52</v>
      </c>
    </row>
    <row r="782" spans="1:6" ht="12.75">
      <c r="A782" s="6"/>
      <c r="B782" s="5"/>
      <c r="C782" s="5"/>
      <c r="D782" s="5"/>
      <c r="E782" s="5"/>
      <c r="F782" s="54"/>
    </row>
    <row r="783" spans="1:8" ht="12.75">
      <c r="A783" s="6" t="s">
        <v>11</v>
      </c>
      <c r="B783" s="5">
        <v>4</v>
      </c>
      <c r="C783" s="5">
        <v>1.69</v>
      </c>
      <c r="D783" s="5">
        <v>1.52</v>
      </c>
      <c r="E783" s="5">
        <v>1.6</v>
      </c>
      <c r="F783" s="54">
        <v>1.98</v>
      </c>
      <c r="G783" s="5">
        <v>1.98</v>
      </c>
      <c r="H783">
        <v>1.13</v>
      </c>
    </row>
    <row r="784" spans="1:8" ht="12.75">
      <c r="A784" s="6" t="s">
        <v>12</v>
      </c>
      <c r="B784" s="5">
        <v>105.81</v>
      </c>
      <c r="C784" s="5">
        <v>93.78</v>
      </c>
      <c r="D784" s="5">
        <v>71.42</v>
      </c>
      <c r="E784" s="5">
        <v>41.25</v>
      </c>
      <c r="F784" s="54">
        <v>37.05</v>
      </c>
      <c r="G784" s="32">
        <v>14.3</v>
      </c>
      <c r="H784" s="6">
        <v>13.98</v>
      </c>
    </row>
    <row r="785" spans="1:8" ht="12.75">
      <c r="A785" s="6" t="s">
        <v>13</v>
      </c>
      <c r="B785" s="5">
        <v>1.9</v>
      </c>
      <c r="C785" s="5">
        <v>30.5</v>
      </c>
      <c r="D785" s="5">
        <v>0</v>
      </c>
      <c r="E785" s="5">
        <v>0</v>
      </c>
      <c r="F785" s="54">
        <v>2.55</v>
      </c>
      <c r="G785" s="32">
        <v>1.8</v>
      </c>
      <c r="H785" s="5">
        <v>1.05</v>
      </c>
    </row>
    <row r="786" spans="5:6" ht="12.75">
      <c r="E786" s="23"/>
      <c r="F786" s="23"/>
    </row>
    <row r="787" spans="5:6" ht="12.75">
      <c r="E787" s="23"/>
      <c r="F787" s="23"/>
    </row>
    <row r="788" spans="1:8" ht="12.75">
      <c r="A788" s="49" t="s">
        <v>23</v>
      </c>
      <c r="B788" s="50"/>
      <c r="C788" s="50"/>
      <c r="D788" s="50"/>
      <c r="E788" s="50"/>
      <c r="F788" s="50"/>
      <c r="G788" s="117" t="s">
        <v>73</v>
      </c>
      <c r="H788" s="117"/>
    </row>
    <row r="789" spans="1:54" s="23" customFormat="1" ht="12.75">
      <c r="A789" s="4"/>
      <c r="B789" s="4"/>
      <c r="C789" s="4"/>
      <c r="D789" s="4"/>
      <c r="E789" s="4"/>
      <c r="F789" s="4"/>
      <c r="G789" s="14"/>
      <c r="H789" s="29" t="s">
        <v>14</v>
      </c>
      <c r="I789" s="4"/>
      <c r="R789" s="4"/>
      <c r="AA789" s="4"/>
      <c r="AJ789" s="4"/>
      <c r="AS789" s="4"/>
      <c r="BB789" s="4"/>
    </row>
    <row r="790" spans="1:8" ht="12.75">
      <c r="A790" s="51" t="s">
        <v>1</v>
      </c>
      <c r="B790" s="52" t="s">
        <v>0</v>
      </c>
      <c r="C790" s="52" t="s">
        <v>91</v>
      </c>
      <c r="D790" s="52" t="s">
        <v>95</v>
      </c>
      <c r="E790" s="52" t="s">
        <v>106</v>
      </c>
      <c r="F790" s="52" t="s">
        <v>111</v>
      </c>
      <c r="G790" s="51" t="s">
        <v>43</v>
      </c>
      <c r="H790" s="51" t="s">
        <v>88</v>
      </c>
    </row>
    <row r="791" spans="1:8" ht="12.75">
      <c r="A791" s="51"/>
      <c r="B791" s="51"/>
      <c r="C791" s="51"/>
      <c r="D791" s="51"/>
      <c r="E791" s="51"/>
      <c r="F791" s="51"/>
      <c r="G791" s="52" t="s">
        <v>111</v>
      </c>
      <c r="H791" s="52" t="s">
        <v>111</v>
      </c>
    </row>
    <row r="792" spans="1:8" ht="12.75">
      <c r="A792" s="3" t="s">
        <v>2</v>
      </c>
      <c r="B792" s="4">
        <v>85</v>
      </c>
      <c r="C792" s="4">
        <v>87</v>
      </c>
      <c r="D792" s="4">
        <v>82</v>
      </c>
      <c r="E792" s="4">
        <v>90</v>
      </c>
      <c r="F792" s="48">
        <v>90</v>
      </c>
      <c r="G792" s="7">
        <v>10</v>
      </c>
      <c r="H792">
        <v>825</v>
      </c>
    </row>
    <row r="793" spans="1:8" ht="12.75">
      <c r="A793" s="3" t="s">
        <v>3</v>
      </c>
      <c r="B793" s="9">
        <v>5232</v>
      </c>
      <c r="C793" s="9">
        <v>6497</v>
      </c>
      <c r="D793" s="9">
        <v>6658</v>
      </c>
      <c r="E793" s="9">
        <v>8967</v>
      </c>
      <c r="F793" s="56">
        <v>7825</v>
      </c>
      <c r="G793" s="31">
        <v>1010</v>
      </c>
      <c r="H793">
        <v>12039</v>
      </c>
    </row>
    <row r="794" spans="1:8" ht="12.75">
      <c r="A794" s="6" t="s">
        <v>100</v>
      </c>
      <c r="B794" s="5">
        <v>786.36</v>
      </c>
      <c r="C794" s="5">
        <v>837.29</v>
      </c>
      <c r="D794" s="5">
        <v>924.2</v>
      </c>
      <c r="E794" s="5">
        <v>826.66</v>
      </c>
      <c r="F794" s="54">
        <v>971.77</v>
      </c>
      <c r="G794" s="32">
        <v>1252.28</v>
      </c>
      <c r="H794">
        <v>750.55</v>
      </c>
    </row>
    <row r="795" spans="1:8" ht="12.75">
      <c r="A795" s="6" t="s">
        <v>101</v>
      </c>
      <c r="B795" s="5">
        <v>11.5</v>
      </c>
      <c r="C795" s="5">
        <v>14.5</v>
      </c>
      <c r="D795" s="5">
        <v>19.62</v>
      </c>
      <c r="E795" s="5">
        <v>20.22</v>
      </c>
      <c r="F795" s="54">
        <v>23.82</v>
      </c>
      <c r="G795" s="32">
        <v>24.78</v>
      </c>
      <c r="H795" s="32">
        <v>5.6</v>
      </c>
    </row>
    <row r="796" spans="1:6" ht="12.75">
      <c r="A796" s="3"/>
      <c r="B796" s="4"/>
      <c r="C796" s="4"/>
      <c r="D796" s="4"/>
      <c r="E796" s="4"/>
      <c r="F796" s="48"/>
    </row>
    <row r="797" spans="1:8" ht="12.75">
      <c r="A797" s="3" t="s">
        <v>123</v>
      </c>
      <c r="B797" s="8">
        <v>3234</v>
      </c>
      <c r="C797" s="8">
        <v>4562</v>
      </c>
      <c r="D797" s="8">
        <v>5801</v>
      </c>
      <c r="E797" s="31">
        <v>8370.0374</v>
      </c>
      <c r="F797" s="66">
        <v>10276.8089</v>
      </c>
      <c r="G797" s="31">
        <v>1995</v>
      </c>
      <c r="H797">
        <v>4708</v>
      </c>
    </row>
    <row r="798" spans="1:8" ht="12.75">
      <c r="A798" s="3" t="s">
        <v>4</v>
      </c>
      <c r="B798" s="4">
        <v>22522</v>
      </c>
      <c r="C798" s="4">
        <v>28460</v>
      </c>
      <c r="D798" s="4">
        <v>34175</v>
      </c>
      <c r="E798" s="31">
        <v>37003.5223</v>
      </c>
      <c r="F798" s="66">
        <v>41801.7661</v>
      </c>
      <c r="G798" s="31">
        <v>7136</v>
      </c>
      <c r="H798">
        <v>51970</v>
      </c>
    </row>
    <row r="799" spans="1:8" ht="12.75">
      <c r="A799" s="3" t="s">
        <v>5</v>
      </c>
      <c r="B799" s="4">
        <v>10160</v>
      </c>
      <c r="C799" s="4">
        <v>10632</v>
      </c>
      <c r="D799" s="4">
        <v>11902</v>
      </c>
      <c r="E799" s="31">
        <v>12787.2577</v>
      </c>
      <c r="F799" s="66">
        <v>15551.5611</v>
      </c>
      <c r="G799" s="31">
        <v>4345</v>
      </c>
      <c r="H799">
        <v>18542</v>
      </c>
    </row>
    <row r="800" spans="1:8" ht="12.75">
      <c r="A800" s="3" t="s">
        <v>6</v>
      </c>
      <c r="B800" s="4">
        <v>19970</v>
      </c>
      <c r="C800" s="4">
        <v>24077</v>
      </c>
      <c r="D800" s="4">
        <v>30104</v>
      </c>
      <c r="E800" s="31">
        <v>33351.5256</v>
      </c>
      <c r="F800" s="66">
        <v>37516.0198</v>
      </c>
      <c r="G800" s="31">
        <v>5514</v>
      </c>
      <c r="H800">
        <v>38389</v>
      </c>
    </row>
    <row r="801" spans="1:7" ht="12.75">
      <c r="A801" s="3"/>
      <c r="B801" s="4"/>
      <c r="C801" s="4"/>
      <c r="D801" s="4"/>
      <c r="E801" s="31"/>
      <c r="F801" s="66"/>
      <c r="G801" s="31"/>
    </row>
    <row r="802" spans="1:8" ht="12.75">
      <c r="A802" s="3" t="s">
        <v>7</v>
      </c>
      <c r="B802" s="4">
        <v>2493</v>
      </c>
      <c r="C802" s="4">
        <v>3056</v>
      </c>
      <c r="D802" s="4">
        <v>4046</v>
      </c>
      <c r="E802" s="31">
        <v>4878.0626</v>
      </c>
      <c r="F802" s="66">
        <v>5649.4089</v>
      </c>
      <c r="G802" s="31">
        <v>1011</v>
      </c>
      <c r="H802">
        <v>4972</v>
      </c>
    </row>
    <row r="803" spans="1:8" ht="12.75">
      <c r="A803" s="3" t="s">
        <v>8</v>
      </c>
      <c r="B803" s="4">
        <v>525</v>
      </c>
      <c r="C803" s="4">
        <v>1058</v>
      </c>
      <c r="D803" s="4">
        <v>1347</v>
      </c>
      <c r="E803" s="31">
        <v>2322.2047</v>
      </c>
      <c r="F803" s="66">
        <v>3097.0502</v>
      </c>
      <c r="G803" s="31">
        <v>496</v>
      </c>
      <c r="H803">
        <v>960</v>
      </c>
    </row>
    <row r="804" spans="1:8" ht="12.75">
      <c r="A804" s="3" t="s">
        <v>9</v>
      </c>
      <c r="B804" s="4">
        <v>1107</v>
      </c>
      <c r="C804" s="4">
        <v>1190</v>
      </c>
      <c r="D804" s="4">
        <v>1652</v>
      </c>
      <c r="E804" s="31">
        <v>2129.9467</v>
      </c>
      <c r="F804" s="66">
        <v>2489.6206</v>
      </c>
      <c r="G804" s="31">
        <v>427</v>
      </c>
      <c r="H804">
        <v>3366</v>
      </c>
    </row>
    <row r="805" spans="1:8" ht="12.75">
      <c r="A805" s="3" t="s">
        <v>10</v>
      </c>
      <c r="B805" s="4">
        <v>842</v>
      </c>
      <c r="C805" s="4">
        <v>1201</v>
      </c>
      <c r="D805" s="4">
        <v>1404</v>
      </c>
      <c r="E805" s="31">
        <v>2050.5812</v>
      </c>
      <c r="F805" s="66">
        <v>2499.7009</v>
      </c>
      <c r="G805" s="31">
        <v>410</v>
      </c>
      <c r="H805">
        <v>1142</v>
      </c>
    </row>
    <row r="806" spans="1:8" ht="12.75">
      <c r="A806" s="3"/>
      <c r="B806" s="4"/>
      <c r="C806" s="4"/>
      <c r="D806" s="4"/>
      <c r="E806" s="4"/>
      <c r="F806" s="48"/>
      <c r="H806" s="3"/>
    </row>
    <row r="807" spans="1:8" ht="12.75">
      <c r="A807" s="6" t="s">
        <v>97</v>
      </c>
      <c r="B807" s="5">
        <v>3.2</v>
      </c>
      <c r="C807" s="5">
        <v>3.5</v>
      </c>
      <c r="D807" s="5">
        <v>4.17</v>
      </c>
      <c r="E807" s="5">
        <v>4.92</v>
      </c>
      <c r="F807" s="54">
        <v>5.05</v>
      </c>
      <c r="G807" s="32">
        <v>4.51</v>
      </c>
      <c r="H807">
        <v>6.05</v>
      </c>
    </row>
    <row r="808" spans="1:8" ht="12.75">
      <c r="A808" s="6" t="s">
        <v>98</v>
      </c>
      <c r="B808" s="5">
        <v>6.07</v>
      </c>
      <c r="C808" s="5">
        <v>5.64</v>
      </c>
      <c r="D808" s="5">
        <v>5.41</v>
      </c>
      <c r="E808" s="5">
        <v>5.98</v>
      </c>
      <c r="F808" s="54">
        <v>7.25</v>
      </c>
      <c r="G808" s="32">
        <v>8.1</v>
      </c>
      <c r="H808">
        <v>4.43</v>
      </c>
    </row>
    <row r="809" spans="1:8" ht="12.75">
      <c r="A809" s="6" t="s">
        <v>44</v>
      </c>
      <c r="B809" s="5">
        <v>14.66</v>
      </c>
      <c r="C809" s="5">
        <v>17.12</v>
      </c>
      <c r="D809" s="5">
        <v>19.32</v>
      </c>
      <c r="E809" s="5">
        <v>18.98</v>
      </c>
      <c r="F809" s="54">
        <v>21.09</v>
      </c>
      <c r="G809" s="32">
        <v>19.45</v>
      </c>
      <c r="H809">
        <v>13.52</v>
      </c>
    </row>
    <row r="810" spans="1:6" ht="12.75">
      <c r="A810" s="6"/>
      <c r="B810" s="5"/>
      <c r="C810" s="5"/>
      <c r="D810" s="5"/>
      <c r="E810" s="5"/>
      <c r="F810" s="54"/>
    </row>
    <row r="811" spans="1:8" ht="12.75">
      <c r="A811" s="6" t="s">
        <v>11</v>
      </c>
      <c r="B811" s="5">
        <v>1.97</v>
      </c>
      <c r="C811" s="5">
        <v>2.49</v>
      </c>
      <c r="D811" s="5">
        <v>3.06</v>
      </c>
      <c r="E811" s="5">
        <v>3.13</v>
      </c>
      <c r="F811" s="54">
        <v>2.87</v>
      </c>
      <c r="G811" s="5">
        <v>1.98</v>
      </c>
      <c r="H811">
        <v>1.13</v>
      </c>
    </row>
    <row r="812" spans="1:8" ht="12.75">
      <c r="A812" s="6" t="s">
        <v>12</v>
      </c>
      <c r="B812" s="5">
        <v>10.46</v>
      </c>
      <c r="C812" s="5">
        <v>9.93</v>
      </c>
      <c r="D812" s="5">
        <v>10.44</v>
      </c>
      <c r="E812" s="5">
        <v>10.59</v>
      </c>
      <c r="F812" s="54">
        <v>11.55</v>
      </c>
      <c r="G812" s="32">
        <v>14.3</v>
      </c>
      <c r="H812" s="6">
        <v>13.98</v>
      </c>
    </row>
    <row r="813" spans="1:8" ht="12.75">
      <c r="A813" s="6" t="s">
        <v>13</v>
      </c>
      <c r="B813" s="5">
        <v>1.12</v>
      </c>
      <c r="C813" s="5">
        <v>1.57</v>
      </c>
      <c r="D813" s="5">
        <v>1.43</v>
      </c>
      <c r="E813" s="5">
        <v>1.04</v>
      </c>
      <c r="F813" s="54">
        <v>1.37</v>
      </c>
      <c r="G813" s="32">
        <v>1.8</v>
      </c>
      <c r="H813" s="5">
        <v>1.05</v>
      </c>
    </row>
    <row r="814" spans="5:6" ht="12.75">
      <c r="E814" s="23"/>
      <c r="F814" s="23"/>
    </row>
    <row r="815" spans="5:6" ht="12.75">
      <c r="E815" s="23"/>
      <c r="F815" s="23"/>
    </row>
    <row r="816" spans="1:8" ht="12.75">
      <c r="A816" s="49" t="s">
        <v>23</v>
      </c>
      <c r="B816" s="48"/>
      <c r="C816" s="48"/>
      <c r="D816" s="48"/>
      <c r="E816" s="48"/>
      <c r="F816" s="48"/>
      <c r="G816" s="115" t="s">
        <v>74</v>
      </c>
      <c r="H816" s="115"/>
    </row>
    <row r="817" spans="1:54" s="23" customFormat="1" ht="12.75">
      <c r="A817" s="4"/>
      <c r="B817" s="4"/>
      <c r="C817" s="4"/>
      <c r="D817" s="4"/>
      <c r="E817" s="4"/>
      <c r="F817" s="4"/>
      <c r="G817" s="14"/>
      <c r="H817" s="29" t="s">
        <v>14</v>
      </c>
      <c r="I817" s="4"/>
      <c r="R817" s="4"/>
      <c r="AA817" s="4"/>
      <c r="AJ817" s="4"/>
      <c r="AS817" s="4"/>
      <c r="BB817" s="4"/>
    </row>
    <row r="818" spans="1:8" ht="12.75">
      <c r="A818" s="51" t="s">
        <v>1</v>
      </c>
      <c r="B818" s="52" t="s">
        <v>0</v>
      </c>
      <c r="C818" s="52" t="s">
        <v>91</v>
      </c>
      <c r="D818" s="52" t="s">
        <v>95</v>
      </c>
      <c r="E818" s="52" t="s">
        <v>106</v>
      </c>
      <c r="F818" s="52" t="s">
        <v>111</v>
      </c>
      <c r="G818" s="51" t="s">
        <v>43</v>
      </c>
      <c r="H818" s="51" t="s">
        <v>88</v>
      </c>
    </row>
    <row r="819" spans="1:8" ht="12.75">
      <c r="A819" s="51"/>
      <c r="B819" s="51"/>
      <c r="C819" s="51"/>
      <c r="D819" s="51"/>
      <c r="E819" s="51"/>
      <c r="F819" s="51"/>
      <c r="G819" s="52" t="s">
        <v>111</v>
      </c>
      <c r="H819" s="52" t="s">
        <v>111</v>
      </c>
    </row>
    <row r="820" spans="1:8" ht="12.75">
      <c r="A820" s="3" t="s">
        <v>2</v>
      </c>
      <c r="B820" s="4">
        <v>3</v>
      </c>
      <c r="C820" s="4">
        <v>3</v>
      </c>
      <c r="D820" s="4">
        <v>3</v>
      </c>
      <c r="E820" s="4">
        <v>3</v>
      </c>
      <c r="F820" s="48">
        <v>3</v>
      </c>
      <c r="G820" s="7">
        <v>10</v>
      </c>
      <c r="H820">
        <v>825</v>
      </c>
    </row>
    <row r="821" spans="1:8" ht="12.75">
      <c r="A821" s="3" t="s">
        <v>3</v>
      </c>
      <c r="B821" s="9">
        <v>29</v>
      </c>
      <c r="C821" s="9">
        <v>31</v>
      </c>
      <c r="D821" s="9">
        <v>28</v>
      </c>
      <c r="E821" s="9">
        <v>32</v>
      </c>
      <c r="F821" s="56">
        <v>29</v>
      </c>
      <c r="G821" s="31">
        <v>1010</v>
      </c>
      <c r="H821">
        <v>12039</v>
      </c>
    </row>
    <row r="822" spans="1:8" ht="12.75">
      <c r="A822" s="6" t="s">
        <v>100</v>
      </c>
      <c r="B822" s="5">
        <v>1191</v>
      </c>
      <c r="C822" s="5">
        <v>1688</v>
      </c>
      <c r="D822" s="5">
        <v>1236</v>
      </c>
      <c r="E822" s="5">
        <v>1491</v>
      </c>
      <c r="F822" s="54">
        <v>2327</v>
      </c>
      <c r="G822" s="32">
        <v>1252.28</v>
      </c>
      <c r="H822">
        <v>750.55</v>
      </c>
    </row>
    <row r="823" spans="1:8" ht="12.75">
      <c r="A823" s="6" t="s">
        <v>101</v>
      </c>
      <c r="B823" s="5">
        <v>18</v>
      </c>
      <c r="C823" s="5">
        <v>10</v>
      </c>
      <c r="D823" s="5">
        <v>28</v>
      </c>
      <c r="E823" s="5">
        <v>17</v>
      </c>
      <c r="F823" s="54">
        <v>20</v>
      </c>
      <c r="G823" s="32">
        <v>24.78</v>
      </c>
      <c r="H823" s="32">
        <v>5.6</v>
      </c>
    </row>
    <row r="824" spans="1:6" ht="12.75">
      <c r="A824" s="3"/>
      <c r="B824" s="4"/>
      <c r="C824" s="4"/>
      <c r="D824" s="4"/>
      <c r="E824" s="4"/>
      <c r="F824" s="48"/>
    </row>
    <row r="825" spans="1:8" ht="12.75">
      <c r="A825" s="3" t="s">
        <v>123</v>
      </c>
      <c r="B825" s="8">
        <v>126</v>
      </c>
      <c r="C825" s="8">
        <v>133</v>
      </c>
      <c r="D825" s="8">
        <v>154</v>
      </c>
      <c r="E825" s="31">
        <v>159.1482</v>
      </c>
      <c r="F825" s="66">
        <v>164.3542</v>
      </c>
      <c r="G825" s="31">
        <v>1995</v>
      </c>
      <c r="H825">
        <v>4708</v>
      </c>
    </row>
    <row r="826" spans="1:8" ht="12.75">
      <c r="A826" s="3" t="s">
        <v>4</v>
      </c>
      <c r="B826" s="4">
        <v>150</v>
      </c>
      <c r="C826" s="4">
        <v>264</v>
      </c>
      <c r="D826" s="4">
        <v>212</v>
      </c>
      <c r="E826" s="31">
        <v>248.1027</v>
      </c>
      <c r="F826" s="66">
        <v>372.2459</v>
      </c>
      <c r="G826" s="31">
        <v>7136</v>
      </c>
      <c r="H826">
        <v>51970</v>
      </c>
    </row>
    <row r="827" spans="1:8" ht="12.75">
      <c r="A827" s="3" t="s">
        <v>5</v>
      </c>
      <c r="B827" s="4">
        <v>140</v>
      </c>
      <c r="C827" s="4">
        <v>119</v>
      </c>
      <c r="D827" s="4">
        <v>126</v>
      </c>
      <c r="E827" s="31">
        <v>90.0067</v>
      </c>
      <c r="F827" s="66">
        <v>132.8068</v>
      </c>
      <c r="G827" s="31">
        <v>4345</v>
      </c>
      <c r="H827">
        <v>18542</v>
      </c>
    </row>
    <row r="828" spans="1:8" ht="12.75">
      <c r="A828" s="3" t="s">
        <v>6</v>
      </c>
      <c r="B828" s="4">
        <v>222</v>
      </c>
      <c r="C828" s="4">
        <v>225</v>
      </c>
      <c r="D828" s="4">
        <v>134</v>
      </c>
      <c r="E828" s="31">
        <v>214.1448</v>
      </c>
      <c r="F828" s="66">
        <v>302.6564</v>
      </c>
      <c r="G828" s="31">
        <v>5514</v>
      </c>
      <c r="H828">
        <v>38389</v>
      </c>
    </row>
    <row r="829" spans="1:7" ht="12.75">
      <c r="A829" s="3"/>
      <c r="B829" s="4"/>
      <c r="C829" s="4"/>
      <c r="D829" s="4"/>
      <c r="E829" s="31"/>
      <c r="F829" s="66"/>
      <c r="G829" s="31"/>
    </row>
    <row r="830" spans="1:8" ht="12.75">
      <c r="A830" s="3" t="s">
        <v>7</v>
      </c>
      <c r="B830" s="4">
        <v>36</v>
      </c>
      <c r="C830" s="4">
        <v>40</v>
      </c>
      <c r="D830" s="4">
        <v>36</v>
      </c>
      <c r="E830" s="31">
        <v>37.0462</v>
      </c>
      <c r="F830" s="66">
        <v>44.52</v>
      </c>
      <c r="G830" s="31">
        <v>1011</v>
      </c>
      <c r="H830">
        <v>4972</v>
      </c>
    </row>
    <row r="831" spans="1:8" ht="12.75">
      <c r="A831" s="3" t="s">
        <v>8</v>
      </c>
      <c r="B831" s="4">
        <v>2</v>
      </c>
      <c r="C831" s="4">
        <v>2</v>
      </c>
      <c r="D831" s="4">
        <v>6</v>
      </c>
      <c r="E831" s="31">
        <v>5.7054</v>
      </c>
      <c r="F831" s="66">
        <v>3.0726</v>
      </c>
      <c r="G831" s="31">
        <v>496</v>
      </c>
      <c r="H831">
        <v>960</v>
      </c>
    </row>
    <row r="832" spans="1:8" ht="12.75">
      <c r="A832" s="3" t="s">
        <v>9</v>
      </c>
      <c r="B832" s="4">
        <v>23</v>
      </c>
      <c r="C832" s="4">
        <v>25</v>
      </c>
      <c r="D832" s="4">
        <v>25</v>
      </c>
      <c r="E832" s="31">
        <v>25.7403</v>
      </c>
      <c r="F832" s="66">
        <v>30.5398</v>
      </c>
      <c r="G832" s="31">
        <v>427</v>
      </c>
      <c r="H832">
        <v>3366</v>
      </c>
    </row>
    <row r="833" spans="1:8" ht="12.75">
      <c r="A833" s="3" t="s">
        <v>10</v>
      </c>
      <c r="B833" s="4">
        <v>5</v>
      </c>
      <c r="C833" s="4">
        <v>5</v>
      </c>
      <c r="D833" s="4">
        <v>6</v>
      </c>
      <c r="E833" s="31">
        <v>6.4861</v>
      </c>
      <c r="F833" s="66">
        <v>6.2219</v>
      </c>
      <c r="G833" s="31">
        <v>410</v>
      </c>
      <c r="H833">
        <v>1142</v>
      </c>
    </row>
    <row r="834" spans="1:8" ht="12.75">
      <c r="A834" s="3"/>
      <c r="B834" s="4"/>
      <c r="C834" s="4"/>
      <c r="D834" s="4"/>
      <c r="E834" s="4"/>
      <c r="F834" s="48"/>
      <c r="H834" s="3"/>
    </row>
    <row r="835" spans="1:8" ht="12.75">
      <c r="A835" s="6" t="s">
        <v>97</v>
      </c>
      <c r="B835" s="5">
        <v>7.31</v>
      </c>
      <c r="C835" s="5">
        <v>7.94</v>
      </c>
      <c r="D835" s="5">
        <v>7.63</v>
      </c>
      <c r="E835" s="5">
        <v>8.21</v>
      </c>
      <c r="F835" s="54">
        <v>8.37</v>
      </c>
      <c r="G835" s="32">
        <v>4.51</v>
      </c>
      <c r="H835">
        <v>6.05</v>
      </c>
    </row>
    <row r="836" spans="1:8" ht="12.75">
      <c r="A836" s="6" t="s">
        <v>98</v>
      </c>
      <c r="B836" s="5">
        <v>1.2</v>
      </c>
      <c r="C836" s="5">
        <v>0.28</v>
      </c>
      <c r="D836" s="5">
        <v>2.86</v>
      </c>
      <c r="E836" s="5">
        <v>2.94</v>
      </c>
      <c r="F836" s="54">
        <v>2.86</v>
      </c>
      <c r="G836" s="32">
        <v>8.1</v>
      </c>
      <c r="H836">
        <v>4.43</v>
      </c>
    </row>
    <row r="837" spans="1:8" ht="12.75">
      <c r="A837" s="6" t="s">
        <v>44</v>
      </c>
      <c r="B837" s="5">
        <v>4.98</v>
      </c>
      <c r="C837" s="5">
        <v>5.76</v>
      </c>
      <c r="D837" s="5">
        <v>6.07</v>
      </c>
      <c r="E837" s="5">
        <v>6.01</v>
      </c>
      <c r="F837" s="54">
        <v>5.01</v>
      </c>
      <c r="G837" s="32">
        <v>19.45</v>
      </c>
      <c r="H837">
        <v>13.52</v>
      </c>
    </row>
    <row r="838" spans="1:6" ht="12.75">
      <c r="A838" s="6"/>
      <c r="B838" s="5"/>
      <c r="C838" s="5"/>
      <c r="D838" s="5"/>
      <c r="E838" s="5"/>
      <c r="F838" s="54"/>
    </row>
    <row r="839" spans="1:8" ht="12.75">
      <c r="A839" s="6" t="s">
        <v>11</v>
      </c>
      <c r="B839" s="5">
        <v>1.2</v>
      </c>
      <c r="C839" s="5">
        <v>1.97</v>
      </c>
      <c r="D839" s="5">
        <v>1.53</v>
      </c>
      <c r="E839" s="5">
        <v>1.12</v>
      </c>
      <c r="F839" s="54">
        <v>0.9</v>
      </c>
      <c r="G839" s="5">
        <v>1.98</v>
      </c>
      <c r="H839">
        <v>1.13</v>
      </c>
    </row>
    <row r="840" spans="1:8" ht="12.75">
      <c r="A840" s="6" t="s">
        <v>12</v>
      </c>
      <c r="B840" s="5">
        <v>31.06</v>
      </c>
      <c r="C840" s="5">
        <v>35.42</v>
      </c>
      <c r="D840" s="5">
        <v>38.99</v>
      </c>
      <c r="E840" s="5">
        <v>41.66</v>
      </c>
      <c r="F840" s="54">
        <v>38.01</v>
      </c>
      <c r="G840" s="32">
        <v>14.3</v>
      </c>
      <c r="H840" s="6">
        <v>13.98</v>
      </c>
    </row>
    <row r="841" spans="1:8" ht="12.75">
      <c r="A841" s="6" t="s">
        <v>13</v>
      </c>
      <c r="B841" s="5">
        <v>4.08</v>
      </c>
      <c r="C841" s="5">
        <v>1.91</v>
      </c>
      <c r="D841" s="5">
        <v>0</v>
      </c>
      <c r="E841" s="5">
        <v>0</v>
      </c>
      <c r="F841" s="54">
        <v>0</v>
      </c>
      <c r="G841" s="32">
        <v>1.8</v>
      </c>
      <c r="H841" s="5">
        <v>1.05</v>
      </c>
    </row>
    <row r="844" spans="1:8" ht="12.75">
      <c r="A844" s="49" t="s">
        <v>23</v>
      </c>
      <c r="B844" s="48"/>
      <c r="C844" s="48"/>
      <c r="D844" s="48"/>
      <c r="E844" s="48"/>
      <c r="F844" s="48"/>
      <c r="G844" s="51"/>
      <c r="H844" s="71" t="s">
        <v>115</v>
      </c>
    </row>
    <row r="845" spans="1:8" ht="12.75">
      <c r="A845" s="4"/>
      <c r="B845" s="4"/>
      <c r="C845" s="4"/>
      <c r="D845" s="4"/>
      <c r="E845" s="4"/>
      <c r="F845" s="4"/>
      <c r="G845" s="14"/>
      <c r="H845" s="29" t="s">
        <v>14</v>
      </c>
    </row>
    <row r="846" spans="1:8" ht="12.75">
      <c r="A846" s="51" t="s">
        <v>1</v>
      </c>
      <c r="B846" s="52" t="s">
        <v>0</v>
      </c>
      <c r="C846" s="52" t="s">
        <v>91</v>
      </c>
      <c r="D846" s="52" t="s">
        <v>95</v>
      </c>
      <c r="E846" s="52" t="s">
        <v>106</v>
      </c>
      <c r="F846" s="52" t="s">
        <v>111</v>
      </c>
      <c r="G846" s="51" t="s">
        <v>43</v>
      </c>
      <c r="H846" s="51" t="s">
        <v>88</v>
      </c>
    </row>
    <row r="847" spans="1:8" ht="12.75">
      <c r="A847" s="51"/>
      <c r="B847" s="51"/>
      <c r="C847" s="51"/>
      <c r="D847" s="51"/>
      <c r="E847" s="51"/>
      <c r="F847" s="51"/>
      <c r="G847" s="52" t="s">
        <v>111</v>
      </c>
      <c r="H847" s="52" t="s">
        <v>111</v>
      </c>
    </row>
    <row r="848" spans="1:8" ht="12.75">
      <c r="A848" s="3" t="s">
        <v>2</v>
      </c>
      <c r="B848" s="4"/>
      <c r="C848" s="4"/>
      <c r="D848" s="4"/>
      <c r="E848" s="4"/>
      <c r="F848" s="48">
        <v>1</v>
      </c>
      <c r="G848" s="7">
        <v>10</v>
      </c>
      <c r="H848">
        <v>825</v>
      </c>
    </row>
    <row r="849" spans="1:8" ht="12.75">
      <c r="A849" s="3" t="s">
        <v>3</v>
      </c>
      <c r="B849" s="9"/>
      <c r="C849" s="9"/>
      <c r="D849" s="9"/>
      <c r="E849" s="9"/>
      <c r="F849" s="56">
        <v>18</v>
      </c>
      <c r="G849" s="31">
        <v>1010</v>
      </c>
      <c r="H849">
        <v>12039</v>
      </c>
    </row>
    <row r="850" spans="1:8" ht="12.75">
      <c r="A850" s="6" t="s">
        <v>100</v>
      </c>
      <c r="B850" s="5"/>
      <c r="C850" s="5"/>
      <c r="D850" s="5"/>
      <c r="E850" s="5"/>
      <c r="F850" s="54">
        <v>0</v>
      </c>
      <c r="G850" s="32">
        <v>1252.28</v>
      </c>
      <c r="H850">
        <v>750.55</v>
      </c>
    </row>
    <row r="851" spans="1:8" ht="12.75">
      <c r="A851" s="6" t="s">
        <v>101</v>
      </c>
      <c r="B851" s="5"/>
      <c r="C851" s="5"/>
      <c r="D851" s="5"/>
      <c r="E851" s="5"/>
      <c r="F851" s="54">
        <v>-109.66</v>
      </c>
      <c r="G851" s="32">
        <v>24.78</v>
      </c>
      <c r="H851" s="32">
        <v>5.6</v>
      </c>
    </row>
    <row r="852" spans="1:6" ht="12.75">
      <c r="A852" s="3"/>
      <c r="B852" s="4"/>
      <c r="C852" s="4"/>
      <c r="D852" s="4"/>
      <c r="E852" s="4"/>
      <c r="F852" s="48"/>
    </row>
    <row r="853" spans="1:8" ht="12.75">
      <c r="A853" s="3" t="s">
        <v>123</v>
      </c>
      <c r="B853" s="8"/>
      <c r="C853" s="8"/>
      <c r="D853" s="8"/>
      <c r="E853" s="31"/>
      <c r="F853" s="66">
        <v>283.7404</v>
      </c>
      <c r="G853" s="31">
        <v>1995</v>
      </c>
      <c r="H853">
        <v>4708</v>
      </c>
    </row>
    <row r="854" spans="1:8" ht="12.75">
      <c r="A854" s="3" t="s">
        <v>4</v>
      </c>
      <c r="B854" s="4"/>
      <c r="C854" s="4"/>
      <c r="D854" s="4"/>
      <c r="E854" s="31"/>
      <c r="F854" s="66">
        <v>0</v>
      </c>
      <c r="G854" s="31">
        <v>7136</v>
      </c>
      <c r="H854">
        <v>51970</v>
      </c>
    </row>
    <row r="855" spans="1:8" ht="12.75">
      <c r="A855" s="3" t="s">
        <v>5</v>
      </c>
      <c r="B855" s="4"/>
      <c r="C855" s="4"/>
      <c r="D855" s="4"/>
      <c r="E855" s="31"/>
      <c r="F855" s="66">
        <v>74.8452</v>
      </c>
      <c r="G855" s="31">
        <v>4345</v>
      </c>
      <c r="H855">
        <v>18542</v>
      </c>
    </row>
    <row r="856" spans="1:8" ht="12.75">
      <c r="A856" s="3" t="s">
        <v>6</v>
      </c>
      <c r="B856" s="4"/>
      <c r="C856" s="4"/>
      <c r="D856" s="4"/>
      <c r="E856" s="31"/>
      <c r="F856" s="66">
        <v>0</v>
      </c>
      <c r="G856" s="31">
        <v>5514</v>
      </c>
      <c r="H856">
        <v>38389</v>
      </c>
    </row>
    <row r="857" spans="1:7" ht="12.75">
      <c r="A857" s="3"/>
      <c r="B857" s="4"/>
      <c r="C857" s="4"/>
      <c r="D857" s="4"/>
      <c r="E857" s="31"/>
      <c r="F857" s="66"/>
      <c r="G857" s="31"/>
    </row>
    <row r="858" spans="1:8" ht="12.75">
      <c r="A858" s="3" t="s">
        <v>7</v>
      </c>
      <c r="B858" s="4"/>
      <c r="C858" s="4"/>
      <c r="D858" s="4"/>
      <c r="E858" s="31"/>
      <c r="F858" s="66">
        <v>7.555</v>
      </c>
      <c r="G858" s="31">
        <v>1011</v>
      </c>
      <c r="H858">
        <v>4972</v>
      </c>
    </row>
    <row r="859" spans="1:8" ht="12.75">
      <c r="A859" s="3" t="s">
        <v>8</v>
      </c>
      <c r="B859" s="4"/>
      <c r="C859" s="4"/>
      <c r="D859" s="4"/>
      <c r="E859" s="31"/>
      <c r="F859" s="66">
        <v>0.0001</v>
      </c>
      <c r="G859" s="31">
        <v>496</v>
      </c>
      <c r="H859">
        <v>960</v>
      </c>
    </row>
    <row r="860" spans="1:8" ht="12.75">
      <c r="A860" s="3" t="s">
        <v>9</v>
      </c>
      <c r="B860" s="4"/>
      <c r="C860" s="4"/>
      <c r="D860" s="4"/>
      <c r="E860" s="31"/>
      <c r="F860" s="66">
        <v>0</v>
      </c>
      <c r="G860" s="31">
        <v>427</v>
      </c>
      <c r="H860">
        <v>3366</v>
      </c>
    </row>
    <row r="861" spans="1:8" ht="12.75">
      <c r="A861" s="3" t="s">
        <v>10</v>
      </c>
      <c r="B861" s="4"/>
      <c r="C861" s="4"/>
      <c r="D861" s="4"/>
      <c r="E861" s="31"/>
      <c r="F861" s="66">
        <v>25.7365</v>
      </c>
      <c r="G861" s="31">
        <v>410</v>
      </c>
      <c r="H861">
        <v>1142</v>
      </c>
    </row>
    <row r="862" spans="1:8" ht="12.75">
      <c r="A862" s="3"/>
      <c r="B862" s="4"/>
      <c r="C862" s="4"/>
      <c r="D862" s="4"/>
      <c r="E862" s="4"/>
      <c r="F862" s="48"/>
      <c r="H862" s="3"/>
    </row>
    <row r="863" spans="1:8" ht="12.75">
      <c r="A863" s="6" t="s">
        <v>97</v>
      </c>
      <c r="B863" s="5"/>
      <c r="C863" s="5"/>
      <c r="D863" s="5"/>
      <c r="E863" s="5"/>
      <c r="F863" s="54">
        <v>0</v>
      </c>
      <c r="G863" s="32">
        <v>4.51</v>
      </c>
      <c r="H863">
        <v>6.05</v>
      </c>
    </row>
    <row r="864" spans="1:8" ht="12.75">
      <c r="A864" s="6" t="s">
        <v>98</v>
      </c>
      <c r="B864" s="5"/>
      <c r="C864" s="5"/>
      <c r="D864" s="5"/>
      <c r="E864" s="5"/>
      <c r="F864" s="54">
        <v>0</v>
      </c>
      <c r="G864" s="32">
        <v>8.1</v>
      </c>
      <c r="H864">
        <v>4.43</v>
      </c>
    </row>
    <row r="865" spans="1:8" ht="12.75">
      <c r="A865" s="6" t="s">
        <v>44</v>
      </c>
      <c r="B865" s="5"/>
      <c r="C865" s="5"/>
      <c r="D865" s="5"/>
      <c r="E865" s="5"/>
      <c r="F865" s="54">
        <v>54</v>
      </c>
      <c r="G865" s="32">
        <v>19.45</v>
      </c>
      <c r="H865">
        <v>13.52</v>
      </c>
    </row>
    <row r="866" spans="1:6" ht="12.75">
      <c r="A866" s="6"/>
      <c r="B866" s="5"/>
      <c r="C866" s="5"/>
      <c r="D866" s="5"/>
      <c r="E866" s="5"/>
      <c r="F866" s="54"/>
    </row>
    <row r="867" spans="1:8" ht="12.75">
      <c r="A867" s="6" t="s">
        <v>11</v>
      </c>
      <c r="B867" s="5"/>
      <c r="C867" s="5"/>
      <c r="D867" s="5"/>
      <c r="E867" s="5"/>
      <c r="F867" s="54">
        <v>-7.98</v>
      </c>
      <c r="G867" s="5">
        <v>1.98</v>
      </c>
      <c r="H867">
        <v>1.13</v>
      </c>
    </row>
    <row r="868" spans="1:8" ht="12.75">
      <c r="A868" s="6" t="s">
        <v>12</v>
      </c>
      <c r="B868" s="5"/>
      <c r="C868" s="5"/>
      <c r="D868" s="5"/>
      <c r="E868" s="5"/>
      <c r="F868" s="54">
        <v>229.37</v>
      </c>
      <c r="G868" s="32">
        <v>14.3</v>
      </c>
      <c r="H868" s="6">
        <v>13.98</v>
      </c>
    </row>
    <row r="869" spans="1:8" ht="12.75">
      <c r="A869" s="6" t="s">
        <v>13</v>
      </c>
      <c r="B869" s="5"/>
      <c r="C869" s="5"/>
      <c r="D869" s="5"/>
      <c r="E869" s="5"/>
      <c r="F869" s="54">
        <v>0</v>
      </c>
      <c r="G869" s="32">
        <v>1.8</v>
      </c>
      <c r="H869" s="5">
        <v>1.05</v>
      </c>
    </row>
  </sheetData>
  <sheetProtection/>
  <mergeCells count="13">
    <mergeCell ref="G788:H788"/>
    <mergeCell ref="G816:H816"/>
    <mergeCell ref="G536:H536"/>
    <mergeCell ref="G592:H592"/>
    <mergeCell ref="G648:H648"/>
    <mergeCell ref="G676:H676"/>
    <mergeCell ref="G256:H256"/>
    <mergeCell ref="G284:H284"/>
    <mergeCell ref="G396:H396"/>
    <mergeCell ref="G31:H31"/>
    <mergeCell ref="F59:H59"/>
    <mergeCell ref="G87:H87"/>
    <mergeCell ref="G200:H200"/>
  </mergeCells>
  <printOptions/>
  <pageMargins left="0.75" right="0.75" top="1" bottom="1" header="0.5" footer="0.5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X646"/>
  <sheetViews>
    <sheetView zoomScalePageLayoutView="0" workbookViewId="0" topLeftCell="A1">
      <selection activeCell="A3" sqref="A3"/>
    </sheetView>
  </sheetViews>
  <sheetFormatPr defaultColWidth="0" defaultRowHeight="12.75"/>
  <cols>
    <col min="1" max="1" width="37.7109375" style="0" customWidth="1"/>
    <col min="2" max="6" width="8.57421875" style="0" customWidth="1"/>
    <col min="7" max="7" width="14.00390625" style="0" customWidth="1"/>
    <col min="8" max="8" width="18.00390625" style="3" customWidth="1"/>
    <col min="9" max="9" width="9.28125" style="4" customWidth="1"/>
    <col min="10" max="10" width="12.140625" style="4" customWidth="1"/>
    <col min="11" max="11" width="10.28125" style="4" customWidth="1"/>
    <col min="12" max="12" width="13.421875" style="3" customWidth="1"/>
    <col min="13" max="13" width="38.140625" style="0" hidden="1" customWidth="1"/>
    <col min="14" max="18" width="8.57421875" style="0" hidden="1" customWidth="1"/>
    <col min="19" max="19" width="14.421875" style="0" hidden="1" customWidth="1"/>
    <col min="20" max="20" width="17.57421875" style="0" hidden="1" customWidth="1"/>
    <col min="21" max="21" width="0" style="3" hidden="1" customWidth="1"/>
    <col min="22" max="22" width="38.140625" style="0" hidden="1" customWidth="1"/>
    <col min="23" max="27" width="8.57421875" style="0" hidden="1" customWidth="1"/>
    <col min="28" max="28" width="14.421875" style="0" hidden="1" customWidth="1"/>
    <col min="29" max="29" width="17.8515625" style="0" hidden="1" customWidth="1"/>
    <col min="30" max="30" width="0" style="3" hidden="1" customWidth="1"/>
    <col min="31" max="31" width="38.140625" style="0" hidden="1" customWidth="1"/>
    <col min="32" max="36" width="8.57421875" style="0" hidden="1" customWidth="1"/>
    <col min="37" max="37" width="14.421875" style="0" hidden="1" customWidth="1"/>
    <col min="38" max="38" width="18.00390625" style="0" hidden="1" customWidth="1"/>
    <col min="39" max="39" width="0" style="3" hidden="1" customWidth="1"/>
    <col min="40" max="40" width="38.140625" style="0" hidden="1" customWidth="1"/>
    <col min="41" max="44" width="8.57421875" style="0" hidden="1" customWidth="1"/>
    <col min="45" max="45" width="7.7109375" style="0" hidden="1" customWidth="1"/>
    <col min="46" max="46" width="14.57421875" style="0" hidden="1" customWidth="1"/>
    <col min="47" max="47" width="17.8515625" style="0" hidden="1" customWidth="1"/>
    <col min="48" max="48" width="0" style="3" hidden="1" customWidth="1"/>
    <col min="49" max="49" width="38.140625" style="0" hidden="1" customWidth="1"/>
    <col min="50" max="54" width="8.57421875" style="0" hidden="1" customWidth="1"/>
    <col min="55" max="55" width="14.421875" style="0" hidden="1" customWidth="1"/>
    <col min="56" max="56" width="17.421875" style="0" hidden="1" customWidth="1"/>
    <col min="57" max="57" width="0" style="3" hidden="1" customWidth="1"/>
    <col min="58" max="58" width="38.140625" style="0" hidden="1" customWidth="1"/>
    <col min="59" max="59" width="13.140625" style="0" hidden="1" customWidth="1"/>
    <col min="60" max="60" width="8.57421875" style="0" hidden="1" customWidth="1"/>
    <col min="61" max="61" width="9.8515625" style="0" hidden="1" customWidth="1"/>
    <col min="62" max="63" width="8.57421875" style="0" hidden="1" customWidth="1"/>
    <col min="64" max="64" width="14.28125" style="0" hidden="1" customWidth="1"/>
    <col min="65" max="65" width="17.57421875" style="0" hidden="1" customWidth="1"/>
    <col min="66" max="66" width="0" style="3" hidden="1" customWidth="1"/>
    <col min="67" max="67" width="30.8515625" style="0" hidden="1" customWidth="1"/>
    <col min="68" max="68" width="8.57421875" style="3" hidden="1" customWidth="1"/>
    <col min="69" max="72" width="8.57421875" style="0" hidden="1" customWidth="1"/>
    <col min="73" max="73" width="14.140625" style="0" hidden="1" customWidth="1"/>
    <col min="74" max="74" width="17.57421875" style="0" hidden="1" customWidth="1"/>
  </cols>
  <sheetData>
    <row r="3" spans="1:11" ht="12.75">
      <c r="A3" s="49" t="s">
        <v>35</v>
      </c>
      <c r="B3" s="50"/>
      <c r="C3" s="50"/>
      <c r="D3" s="50"/>
      <c r="E3" s="50"/>
      <c r="F3" s="50"/>
      <c r="G3" s="50"/>
      <c r="H3" s="55" t="s">
        <v>105</v>
      </c>
      <c r="I3" s="28"/>
      <c r="J3" s="28"/>
      <c r="K3" s="28"/>
    </row>
    <row r="4" spans="8:11" ht="12.75">
      <c r="H4" s="21" t="s">
        <v>14</v>
      </c>
      <c r="I4" s="37"/>
      <c r="J4" s="37"/>
      <c r="K4" s="37"/>
    </row>
    <row r="5" spans="1:11" ht="12.75">
      <c r="A5" s="48" t="s">
        <v>1</v>
      </c>
      <c r="B5" s="52" t="s">
        <v>0</v>
      </c>
      <c r="C5" s="52" t="s">
        <v>91</v>
      </c>
      <c r="D5" s="52" t="s">
        <v>95</v>
      </c>
      <c r="E5" s="52" t="s">
        <v>106</v>
      </c>
      <c r="F5" s="52" t="s">
        <v>111</v>
      </c>
      <c r="G5" s="51" t="s">
        <v>43</v>
      </c>
      <c r="H5" s="51" t="s">
        <v>88</v>
      </c>
      <c r="I5" s="13"/>
      <c r="J5" s="13"/>
      <c r="K5" s="13"/>
    </row>
    <row r="6" spans="1:11" ht="12.75">
      <c r="A6" s="48"/>
      <c r="B6" s="51"/>
      <c r="C6" s="51"/>
      <c r="D6" s="51"/>
      <c r="E6" s="51"/>
      <c r="F6" s="51"/>
      <c r="G6" s="52" t="s">
        <v>111</v>
      </c>
      <c r="H6" s="52" t="s">
        <v>111</v>
      </c>
      <c r="I6" s="38"/>
      <c r="J6" s="38"/>
      <c r="K6" s="38"/>
    </row>
    <row r="7" spans="1:11" ht="12.75">
      <c r="A7" s="3" t="s">
        <v>2</v>
      </c>
      <c r="B7" s="4">
        <v>250</v>
      </c>
      <c r="C7" s="4">
        <v>352</v>
      </c>
      <c r="D7" s="4">
        <v>501</v>
      </c>
      <c r="E7" s="4">
        <v>626</v>
      </c>
      <c r="F7" s="48">
        <v>786</v>
      </c>
      <c r="G7" s="7">
        <v>411.4761904761905</v>
      </c>
      <c r="H7">
        <v>825</v>
      </c>
      <c r="I7" s="8"/>
      <c r="J7" s="8"/>
      <c r="K7" s="8"/>
    </row>
    <row r="8" spans="1:12" ht="12.75">
      <c r="A8" s="3" t="s">
        <v>3</v>
      </c>
      <c r="B8" s="4">
        <v>4761</v>
      </c>
      <c r="C8" s="4">
        <v>6553</v>
      </c>
      <c r="D8" s="4">
        <v>9980</v>
      </c>
      <c r="E8" s="4">
        <v>14739</v>
      </c>
      <c r="F8" s="48">
        <v>20624</v>
      </c>
      <c r="G8" s="31">
        <v>8289</v>
      </c>
      <c r="H8">
        <v>12039</v>
      </c>
      <c r="I8" s="8"/>
      <c r="J8" s="8"/>
      <c r="K8" s="8"/>
      <c r="L8" s="7"/>
    </row>
    <row r="9" spans="1:11" ht="12.75">
      <c r="A9" s="6" t="s">
        <v>100</v>
      </c>
      <c r="B9" s="5">
        <v>1021</v>
      </c>
      <c r="C9" s="5">
        <v>1020</v>
      </c>
      <c r="D9" s="5">
        <v>1024</v>
      </c>
      <c r="E9" s="5">
        <v>1117</v>
      </c>
      <c r="F9" s="54">
        <v>1060</v>
      </c>
      <c r="G9" s="32">
        <v>744.27</v>
      </c>
      <c r="H9">
        <v>750.55</v>
      </c>
      <c r="I9" s="8"/>
      <c r="J9" s="8"/>
      <c r="K9" s="5"/>
    </row>
    <row r="10" spans="1:12" ht="12.75">
      <c r="A10" s="6" t="s">
        <v>101</v>
      </c>
      <c r="B10" s="5">
        <v>8.02</v>
      </c>
      <c r="C10" s="5">
        <v>8.69</v>
      </c>
      <c r="D10" s="5">
        <v>7.59</v>
      </c>
      <c r="E10" s="5">
        <v>8.39</v>
      </c>
      <c r="F10" s="54">
        <v>10.02</v>
      </c>
      <c r="G10" s="32">
        <v>6.16</v>
      </c>
      <c r="H10" s="32">
        <v>5.6</v>
      </c>
      <c r="I10" s="8"/>
      <c r="J10" s="8"/>
      <c r="K10" s="5"/>
      <c r="L10" s="4"/>
    </row>
    <row r="11" spans="1:10" ht="12.75">
      <c r="A11" s="3"/>
      <c r="B11" s="4"/>
      <c r="C11" s="4"/>
      <c r="D11" s="4"/>
      <c r="E11" s="4"/>
      <c r="F11" s="48"/>
      <c r="H11"/>
      <c r="I11" s="8"/>
      <c r="J11" s="8"/>
    </row>
    <row r="12" spans="1:12" ht="12.75">
      <c r="A12" s="3" t="s">
        <v>123</v>
      </c>
      <c r="B12" s="4">
        <f>274+2148</f>
        <v>2422</v>
      </c>
      <c r="C12" s="4">
        <v>2886</v>
      </c>
      <c r="D12" s="4">
        <v>3402</v>
      </c>
      <c r="E12" s="4">
        <v>8771</v>
      </c>
      <c r="F12" s="48">
        <v>10215</v>
      </c>
      <c r="G12" s="7">
        <v>4716</v>
      </c>
      <c r="H12">
        <v>4708</v>
      </c>
      <c r="I12" s="8"/>
      <c r="J12" s="8"/>
      <c r="K12" s="8"/>
      <c r="L12" s="7"/>
    </row>
    <row r="13" spans="1:12" ht="12.75">
      <c r="A13" s="3" t="s">
        <v>4</v>
      </c>
      <c r="B13" s="4">
        <v>31712</v>
      </c>
      <c r="C13" s="4">
        <v>40114</v>
      </c>
      <c r="D13" s="4">
        <v>58786</v>
      </c>
      <c r="E13" s="4">
        <v>87626</v>
      </c>
      <c r="F13" s="48">
        <v>117374</v>
      </c>
      <c r="G13" s="31">
        <v>34610</v>
      </c>
      <c r="H13">
        <v>51970</v>
      </c>
      <c r="I13" s="8"/>
      <c r="J13" s="8"/>
      <c r="K13" s="8"/>
      <c r="L13" s="7"/>
    </row>
    <row r="14" spans="1:12" ht="12.75">
      <c r="A14" s="3" t="s">
        <v>5</v>
      </c>
      <c r="B14" s="4">
        <v>15048</v>
      </c>
      <c r="C14" s="4">
        <v>21527</v>
      </c>
      <c r="D14" s="4">
        <v>26897</v>
      </c>
      <c r="E14" s="4">
        <v>33705</v>
      </c>
      <c r="F14" s="48">
        <v>46330</v>
      </c>
      <c r="G14" s="7">
        <v>14440.35381904762</v>
      </c>
      <c r="H14">
        <v>18542</v>
      </c>
      <c r="I14" s="8"/>
      <c r="J14" s="8"/>
      <c r="K14" s="8"/>
      <c r="L14" s="7"/>
    </row>
    <row r="15" spans="1:12" ht="12.75">
      <c r="A15" s="3" t="s">
        <v>6</v>
      </c>
      <c r="B15" s="4">
        <v>15603</v>
      </c>
      <c r="C15" s="4">
        <v>22314</v>
      </c>
      <c r="D15" s="4">
        <v>36876</v>
      </c>
      <c r="E15" s="4">
        <v>59661</v>
      </c>
      <c r="F15" s="48">
        <v>81557</v>
      </c>
      <c r="G15" s="31">
        <v>27084</v>
      </c>
      <c r="H15">
        <v>38389</v>
      </c>
      <c r="I15" s="8"/>
      <c r="J15" s="8"/>
      <c r="K15" s="8"/>
      <c r="L15" s="7"/>
    </row>
    <row r="16" spans="1:12" ht="12.75">
      <c r="A16" s="3"/>
      <c r="B16" s="4"/>
      <c r="C16" s="4"/>
      <c r="D16" s="4"/>
      <c r="E16" s="4"/>
      <c r="F16" s="48"/>
      <c r="G16" s="31"/>
      <c r="H16"/>
      <c r="I16" s="8"/>
      <c r="J16" s="8"/>
      <c r="K16" s="8"/>
      <c r="L16" s="7"/>
    </row>
    <row r="17" spans="1:12" ht="12.75">
      <c r="A17" s="3" t="s">
        <v>7</v>
      </c>
      <c r="B17" s="4">
        <v>1924</v>
      </c>
      <c r="C17" s="4">
        <v>2889</v>
      </c>
      <c r="D17" s="4">
        <v>4462</v>
      </c>
      <c r="E17" s="4">
        <v>7005</v>
      </c>
      <c r="F17" s="48">
        <v>10835</v>
      </c>
      <c r="G17" s="7">
        <v>4004.212085714285</v>
      </c>
      <c r="H17">
        <v>4972</v>
      </c>
      <c r="I17" s="8"/>
      <c r="J17" s="8"/>
      <c r="K17" s="8"/>
      <c r="L17" s="7"/>
    </row>
    <row r="18" spans="1:12" ht="12.75">
      <c r="A18" s="3" t="s">
        <v>8</v>
      </c>
      <c r="B18" s="4">
        <v>416</v>
      </c>
      <c r="C18" s="4">
        <v>730</v>
      </c>
      <c r="D18" s="4">
        <v>1010</v>
      </c>
      <c r="E18" s="4">
        <v>1795</v>
      </c>
      <c r="F18" s="48">
        <v>2897</v>
      </c>
      <c r="G18" s="31">
        <v>848</v>
      </c>
      <c r="H18">
        <v>960</v>
      </c>
      <c r="I18" s="8"/>
      <c r="J18" s="8"/>
      <c r="K18" s="8"/>
      <c r="L18" s="7"/>
    </row>
    <row r="19" spans="1:12" ht="12.75">
      <c r="A19" s="3" t="s">
        <v>9</v>
      </c>
      <c r="B19" s="4">
        <v>1193</v>
      </c>
      <c r="C19" s="4">
        <v>1811</v>
      </c>
      <c r="D19" s="4">
        <v>2993</v>
      </c>
      <c r="E19" s="4">
        <v>4420</v>
      </c>
      <c r="F19" s="48">
        <v>7149</v>
      </c>
      <c r="G19" s="7">
        <v>2681.6046</v>
      </c>
      <c r="H19">
        <v>3366</v>
      </c>
      <c r="I19" s="8"/>
      <c r="J19" s="8"/>
      <c r="K19" s="8"/>
      <c r="L19" s="7"/>
    </row>
    <row r="20" spans="1:12" ht="12.75">
      <c r="A20" s="3" t="s">
        <v>10</v>
      </c>
      <c r="B20" s="4">
        <v>581</v>
      </c>
      <c r="C20" s="4">
        <v>814</v>
      </c>
      <c r="D20" s="4">
        <v>1215</v>
      </c>
      <c r="E20" s="4">
        <v>2155</v>
      </c>
      <c r="F20" s="48">
        <v>2858</v>
      </c>
      <c r="G20" s="31">
        <v>1027</v>
      </c>
      <c r="H20">
        <v>1142</v>
      </c>
      <c r="I20" s="8"/>
      <c r="J20" s="8"/>
      <c r="K20" s="8"/>
      <c r="L20" s="7"/>
    </row>
    <row r="21" spans="1:6" ht="12.75">
      <c r="A21" s="3"/>
      <c r="B21" s="4"/>
      <c r="C21" s="4"/>
      <c r="D21" s="4"/>
      <c r="E21" s="4"/>
      <c r="F21" s="48"/>
    </row>
    <row r="22" spans="1:11" ht="12.75">
      <c r="A22" s="6" t="s">
        <v>99</v>
      </c>
      <c r="B22" s="5">
        <v>3.94</v>
      </c>
      <c r="C22" s="5">
        <v>4.23</v>
      </c>
      <c r="D22" s="5">
        <v>4.96</v>
      </c>
      <c r="E22" s="5">
        <v>4.98</v>
      </c>
      <c r="F22" s="54">
        <v>5.88</v>
      </c>
      <c r="G22" s="32">
        <v>6.25</v>
      </c>
      <c r="H22">
        <v>6.05</v>
      </c>
      <c r="I22" s="5"/>
      <c r="J22" s="5"/>
      <c r="K22" s="5"/>
    </row>
    <row r="23" spans="1:11" ht="12.75">
      <c r="A23" s="6" t="s">
        <v>98</v>
      </c>
      <c r="B23" s="5">
        <v>3.9</v>
      </c>
      <c r="C23" s="5">
        <v>3.83</v>
      </c>
      <c r="D23" s="5">
        <v>4.17</v>
      </c>
      <c r="E23" s="5">
        <v>4.85</v>
      </c>
      <c r="F23" s="54">
        <v>4.69</v>
      </c>
      <c r="G23" s="32">
        <v>5.09</v>
      </c>
      <c r="H23">
        <v>4.43</v>
      </c>
      <c r="I23" s="5"/>
      <c r="J23" s="5"/>
      <c r="K23" s="5"/>
    </row>
    <row r="24" spans="1:11" ht="12.75">
      <c r="A24" s="6" t="s">
        <v>44</v>
      </c>
      <c r="B24" s="5">
        <v>9.97</v>
      </c>
      <c r="C24" s="5">
        <v>9.15</v>
      </c>
      <c r="D24" s="5">
        <v>9.06</v>
      </c>
      <c r="E24" s="5">
        <v>10.19</v>
      </c>
      <c r="F24" s="54">
        <v>9.97</v>
      </c>
      <c r="G24" s="32">
        <v>10.79</v>
      </c>
      <c r="H24">
        <v>13.52</v>
      </c>
      <c r="I24" s="5"/>
      <c r="J24" s="5"/>
      <c r="K24" s="5"/>
    </row>
    <row r="25" spans="1:11" ht="12.75">
      <c r="A25" s="6"/>
      <c r="B25" s="5"/>
      <c r="C25" s="5"/>
      <c r="D25" s="5"/>
      <c r="E25" s="5"/>
      <c r="F25" s="54"/>
      <c r="H25"/>
      <c r="I25" s="5"/>
      <c r="J25" s="5"/>
      <c r="K25" s="5"/>
    </row>
    <row r="26" spans="1:11" ht="12.75">
      <c r="A26" s="6" t="s">
        <v>11</v>
      </c>
      <c r="B26" s="5">
        <v>1.21</v>
      </c>
      <c r="C26" s="5">
        <v>1.18</v>
      </c>
      <c r="D26" s="5">
        <v>1.1</v>
      </c>
      <c r="E26" s="5">
        <v>1.24</v>
      </c>
      <c r="F26" s="54">
        <v>1.44</v>
      </c>
      <c r="G26" s="5">
        <v>1.12</v>
      </c>
      <c r="H26">
        <v>1.13</v>
      </c>
      <c r="I26" s="5"/>
      <c r="J26" s="5"/>
      <c r="K26" s="5"/>
    </row>
    <row r="27" spans="1:11" ht="12.75">
      <c r="A27" s="6" t="s">
        <v>12</v>
      </c>
      <c r="B27" s="5">
        <v>12.66</v>
      </c>
      <c r="C27" s="5">
        <v>11.08</v>
      </c>
      <c r="D27" s="5">
        <v>11.57</v>
      </c>
      <c r="E27" s="5">
        <v>13.73</v>
      </c>
      <c r="F27" s="54">
        <v>13.69</v>
      </c>
      <c r="G27" s="32">
        <v>15.23</v>
      </c>
      <c r="H27" s="6">
        <v>13.98</v>
      </c>
      <c r="I27" s="5"/>
      <c r="J27" s="5"/>
      <c r="K27" s="5"/>
    </row>
    <row r="28" spans="1:11" ht="12.75">
      <c r="A28" s="6" t="s">
        <v>13</v>
      </c>
      <c r="B28" s="5">
        <v>1.39</v>
      </c>
      <c r="C28" s="5">
        <v>0.98</v>
      </c>
      <c r="D28" s="5">
        <v>0.72</v>
      </c>
      <c r="E28" s="5">
        <v>0.42</v>
      </c>
      <c r="F28" s="54">
        <v>0.4</v>
      </c>
      <c r="G28" s="32">
        <v>1.3</v>
      </c>
      <c r="H28" s="5">
        <v>1.05</v>
      </c>
      <c r="I28" s="5"/>
      <c r="J28" s="5"/>
      <c r="K28" s="5"/>
    </row>
    <row r="29" spans="1:11" ht="12.75">
      <c r="A29" s="6"/>
      <c r="B29" s="5"/>
      <c r="C29" s="5"/>
      <c r="D29" s="5"/>
      <c r="E29" s="5"/>
      <c r="F29" s="5"/>
      <c r="G29" s="32"/>
      <c r="H29" s="5"/>
      <c r="I29" s="5"/>
      <c r="J29" s="5"/>
      <c r="K29" s="5"/>
    </row>
    <row r="30" ht="12.75">
      <c r="A30" s="1"/>
    </row>
    <row r="31" spans="1:56" ht="12.75">
      <c r="A31" s="49" t="s">
        <v>35</v>
      </c>
      <c r="B31" s="50"/>
      <c r="C31" s="50"/>
      <c r="D31" s="50"/>
      <c r="E31" s="50"/>
      <c r="F31" s="50"/>
      <c r="G31" s="117" t="s">
        <v>75</v>
      </c>
      <c r="H31" s="117"/>
      <c r="I31" s="23"/>
      <c r="J31" s="23"/>
      <c r="K31" s="23"/>
      <c r="AW31" s="28"/>
      <c r="AX31" s="23"/>
      <c r="AY31" s="23"/>
      <c r="AZ31" s="23"/>
      <c r="BA31" s="23"/>
      <c r="BB31" s="23"/>
      <c r="BC31" s="28"/>
      <c r="BD31" s="23"/>
    </row>
    <row r="32" spans="8:68" s="23" customFormat="1" ht="12.75">
      <c r="H32" s="37" t="s">
        <v>14</v>
      </c>
      <c r="I32" s="37"/>
      <c r="J32" s="37"/>
      <c r="K32" s="37"/>
      <c r="L32" s="4"/>
      <c r="U32" s="4"/>
      <c r="AD32" s="4"/>
      <c r="AM32" s="4"/>
      <c r="AV32" s="4"/>
      <c r="BD32" s="37"/>
      <c r="BE32" s="4"/>
      <c r="BN32" s="4"/>
      <c r="BP32" s="4"/>
    </row>
    <row r="33" spans="1:68" ht="12.75">
      <c r="A33" s="51" t="s">
        <v>1</v>
      </c>
      <c r="B33" s="52" t="s">
        <v>0</v>
      </c>
      <c r="C33" s="52" t="s">
        <v>91</v>
      </c>
      <c r="D33" s="52" t="s">
        <v>95</v>
      </c>
      <c r="E33" s="52" t="s">
        <v>106</v>
      </c>
      <c r="F33" s="52" t="s">
        <v>111</v>
      </c>
      <c r="G33" s="51" t="s">
        <v>43</v>
      </c>
      <c r="H33" s="51" t="s">
        <v>88</v>
      </c>
      <c r="I33" s="13"/>
      <c r="J33" s="13"/>
      <c r="K33" s="13"/>
      <c r="AW33" s="13"/>
      <c r="AX33" s="38"/>
      <c r="AY33" s="38"/>
      <c r="AZ33" s="38"/>
      <c r="BA33" s="38"/>
      <c r="BB33" s="38"/>
      <c r="BC33" s="13"/>
      <c r="BD33" s="13"/>
      <c r="BG33" s="4"/>
      <c r="BH33" s="11" t="s">
        <v>96</v>
      </c>
      <c r="BI33" s="11" t="s">
        <v>93</v>
      </c>
      <c r="BO33" s="4"/>
      <c r="BP33" s="4"/>
    </row>
    <row r="34" spans="1:68" ht="12.75">
      <c r="A34" s="51"/>
      <c r="B34" s="51"/>
      <c r="C34" s="51"/>
      <c r="D34" s="51"/>
      <c r="E34" s="51"/>
      <c r="F34" s="51"/>
      <c r="G34" s="52" t="s">
        <v>111</v>
      </c>
      <c r="H34" s="52" t="s">
        <v>111</v>
      </c>
      <c r="I34" s="38"/>
      <c r="J34" s="38"/>
      <c r="K34" s="38"/>
      <c r="AW34" s="13"/>
      <c r="AX34" s="13"/>
      <c r="AY34" s="13"/>
      <c r="AZ34" s="13"/>
      <c r="BA34" s="13"/>
      <c r="BB34" s="13"/>
      <c r="BC34" s="38"/>
      <c r="BD34" s="38"/>
      <c r="BG34" s="4"/>
      <c r="BH34" s="11">
        <v>2007</v>
      </c>
      <c r="BI34" s="11">
        <v>2007</v>
      </c>
      <c r="BO34" s="4"/>
      <c r="BP34" s="4"/>
    </row>
    <row r="35" spans="1:68" ht="12.75">
      <c r="A35" s="3" t="s">
        <v>2</v>
      </c>
      <c r="B35" s="4">
        <v>388</v>
      </c>
      <c r="C35" s="4">
        <v>418</v>
      </c>
      <c r="D35" s="4">
        <v>458</v>
      </c>
      <c r="E35" s="4">
        <v>458</v>
      </c>
      <c r="F35" s="48">
        <v>458</v>
      </c>
      <c r="G35" s="7">
        <v>411.4761904761905</v>
      </c>
      <c r="H35">
        <v>825</v>
      </c>
      <c r="I35" s="8"/>
      <c r="J35" s="8"/>
      <c r="K35" s="8"/>
      <c r="AW35" s="4"/>
      <c r="AX35" s="4"/>
      <c r="AY35" s="4"/>
      <c r="AZ35" s="4"/>
      <c r="BA35" s="4"/>
      <c r="BB35" s="4"/>
      <c r="BC35" s="8"/>
      <c r="BD35" s="8"/>
      <c r="BG35" s="3" t="s">
        <v>2</v>
      </c>
      <c r="BH35" s="7">
        <f>7104/24</f>
        <v>296</v>
      </c>
      <c r="BI35" s="7">
        <f>58731/81</f>
        <v>725.074074074074</v>
      </c>
      <c r="BJ35" s="3"/>
      <c r="BO35" s="8"/>
      <c r="BP35" s="8"/>
    </row>
    <row r="36" spans="1:68" ht="12.75">
      <c r="A36" s="3" t="s">
        <v>3</v>
      </c>
      <c r="B36" s="4">
        <v>4068</v>
      </c>
      <c r="C36" s="4">
        <v>3990</v>
      </c>
      <c r="D36" s="4">
        <v>3908</v>
      </c>
      <c r="E36" s="4">
        <v>3936</v>
      </c>
      <c r="F36" s="48">
        <v>4075</v>
      </c>
      <c r="G36" s="31">
        <v>8289</v>
      </c>
      <c r="H36">
        <v>12039</v>
      </c>
      <c r="I36" s="8"/>
      <c r="J36" s="8"/>
      <c r="K36" s="8"/>
      <c r="AW36" s="4"/>
      <c r="AX36" s="4"/>
      <c r="AY36" s="4"/>
      <c r="AZ36" s="4"/>
      <c r="BA36" s="4"/>
      <c r="BB36" s="4"/>
      <c r="BC36" s="39"/>
      <c r="BD36" s="8"/>
      <c r="BE36" s="4"/>
      <c r="BF36" s="23"/>
      <c r="BG36" s="3" t="s">
        <v>3</v>
      </c>
      <c r="BH36" s="31">
        <f>138137/24</f>
        <v>5755.708333333333</v>
      </c>
      <c r="BI36" s="7">
        <f>895159/81</f>
        <v>11051.345679012345</v>
      </c>
      <c r="BJ36" s="3"/>
      <c r="BO36" s="8"/>
      <c r="BP36" s="8"/>
    </row>
    <row r="37" spans="1:68" ht="12.75">
      <c r="A37" s="6" t="s">
        <v>100</v>
      </c>
      <c r="B37" s="5">
        <v>231.18</v>
      </c>
      <c r="C37" s="5">
        <v>291.4</v>
      </c>
      <c r="D37" s="5">
        <v>400.54</v>
      </c>
      <c r="E37">
        <v>518.85</v>
      </c>
      <c r="F37" s="50">
        <v>532.93</v>
      </c>
      <c r="G37" s="32">
        <v>744.27</v>
      </c>
      <c r="H37">
        <v>750.55</v>
      </c>
      <c r="I37" s="5"/>
      <c r="J37" s="5"/>
      <c r="K37" s="5"/>
      <c r="L37" s="6"/>
      <c r="U37" s="6"/>
      <c r="AD37" s="6"/>
      <c r="AM37" s="6"/>
      <c r="AV37" s="6"/>
      <c r="AW37" s="5"/>
      <c r="AX37" s="5"/>
      <c r="AY37" s="5"/>
      <c r="AZ37" s="5"/>
      <c r="BA37" s="5"/>
      <c r="BB37" s="5"/>
      <c r="BC37" s="26"/>
      <c r="BD37" s="5"/>
      <c r="BE37" s="4"/>
      <c r="BF37" s="33"/>
      <c r="BG37" s="6" t="s">
        <v>100</v>
      </c>
      <c r="BH37" s="32">
        <f>96385100/(139300-1163)</f>
        <v>697.7500597233181</v>
      </c>
      <c r="BI37" s="6">
        <f>(2695106+1980198)*100/895159</f>
        <v>522.287548915891</v>
      </c>
      <c r="BJ37" s="3"/>
      <c r="BO37" s="4"/>
      <c r="BP37" s="4"/>
    </row>
    <row r="38" spans="1:68" ht="12.75">
      <c r="A38" s="6" t="s">
        <v>101</v>
      </c>
      <c r="B38" s="5">
        <v>0.86</v>
      </c>
      <c r="C38" s="5">
        <v>0.38</v>
      </c>
      <c r="D38" s="5">
        <v>2.83</v>
      </c>
      <c r="E38">
        <v>2.93</v>
      </c>
      <c r="F38" s="50">
        <v>2.89</v>
      </c>
      <c r="G38" s="32">
        <v>6.16</v>
      </c>
      <c r="H38" s="32">
        <v>5.6</v>
      </c>
      <c r="I38" s="5"/>
      <c r="J38" s="5"/>
      <c r="K38" s="5"/>
      <c r="L38" s="6"/>
      <c r="U38" s="6"/>
      <c r="AD38" s="6"/>
      <c r="AM38" s="6"/>
      <c r="AV38" s="6"/>
      <c r="AW38" s="5"/>
      <c r="AX38" s="5"/>
      <c r="AY38" s="5"/>
      <c r="AZ38" s="5"/>
      <c r="BA38" s="5"/>
      <c r="BB38" s="5"/>
      <c r="BC38" s="26"/>
      <c r="BD38" s="5"/>
      <c r="BE38" s="4"/>
      <c r="BF38" s="23"/>
      <c r="BG38" s="6" t="s">
        <v>101</v>
      </c>
      <c r="BH38" s="32">
        <f>(6478)*100/(139300-1163)</f>
        <v>4.6895473334443345</v>
      </c>
      <c r="BI38" s="6">
        <f>3122100/895159</f>
        <v>3.487760274990253</v>
      </c>
      <c r="BJ38" s="3"/>
      <c r="BO38" s="5"/>
      <c r="BP38" s="4"/>
    </row>
    <row r="39" spans="1:68" ht="12.75">
      <c r="A39" s="3"/>
      <c r="B39" s="4"/>
      <c r="C39" s="4"/>
      <c r="D39" s="4"/>
      <c r="E39" s="4"/>
      <c r="F39" s="48"/>
      <c r="H39"/>
      <c r="AW39" s="4"/>
      <c r="AX39" s="4"/>
      <c r="AY39" s="4"/>
      <c r="AZ39" s="4"/>
      <c r="BA39" s="4"/>
      <c r="BB39" s="4"/>
      <c r="BC39" s="23"/>
      <c r="BD39" s="4"/>
      <c r="BE39" s="4"/>
      <c r="BF39" s="23"/>
      <c r="BG39" s="3"/>
      <c r="BI39" s="3"/>
      <c r="BO39" s="4"/>
      <c r="BP39" s="4"/>
    </row>
    <row r="40" spans="1:68" ht="12.75">
      <c r="A40" s="3" t="s">
        <v>123</v>
      </c>
      <c r="B40" s="4">
        <f>108+243</f>
        <v>351</v>
      </c>
      <c r="C40" s="4">
        <v>363</v>
      </c>
      <c r="D40" s="4">
        <v>448</v>
      </c>
      <c r="E40" s="31">
        <v>938.6149</v>
      </c>
      <c r="F40" s="66">
        <v>1045.591</v>
      </c>
      <c r="G40" s="7">
        <v>4716</v>
      </c>
      <c r="H40">
        <v>4708</v>
      </c>
      <c r="I40" s="8"/>
      <c r="J40" s="8"/>
      <c r="K40" s="8"/>
      <c r="AW40" s="4"/>
      <c r="AX40" s="4"/>
      <c r="AY40" s="4"/>
      <c r="AZ40" s="4"/>
      <c r="BA40" s="4"/>
      <c r="BB40" s="4"/>
      <c r="BC40" s="39"/>
      <c r="BD40" s="8"/>
      <c r="BE40" s="4"/>
      <c r="BF40" s="23"/>
      <c r="BG40" s="3" t="s">
        <v>94</v>
      </c>
      <c r="BH40" s="31">
        <f>(4049+46241)/24</f>
        <v>2095.4166666666665</v>
      </c>
      <c r="BI40" s="7">
        <f>(29464+189524)/81</f>
        <v>2703.5555555555557</v>
      </c>
      <c r="BJ40" s="31"/>
      <c r="BO40" s="8"/>
      <c r="BP40" s="8"/>
    </row>
    <row r="41" spans="1:68" ht="12.75">
      <c r="A41" s="3" t="s">
        <v>4</v>
      </c>
      <c r="B41" s="4">
        <v>8120</v>
      </c>
      <c r="C41" s="4">
        <v>8891</v>
      </c>
      <c r="D41" s="4">
        <v>10816</v>
      </c>
      <c r="E41" s="31">
        <v>13849.3467</v>
      </c>
      <c r="F41" s="66">
        <v>15187.146</v>
      </c>
      <c r="G41" s="31">
        <v>34610</v>
      </c>
      <c r="H41">
        <v>51970</v>
      </c>
      <c r="I41" s="8"/>
      <c r="J41" s="8"/>
      <c r="K41" s="8"/>
      <c r="AW41" s="4"/>
      <c r="AX41" s="4"/>
      <c r="AY41" s="4"/>
      <c r="AZ41" s="4"/>
      <c r="BA41" s="4"/>
      <c r="BB41" s="4"/>
      <c r="BC41" s="39"/>
      <c r="BD41" s="8"/>
      <c r="BE41" s="4"/>
      <c r="BF41" s="23"/>
      <c r="BG41" s="3" t="s">
        <v>4</v>
      </c>
      <c r="BH41" s="31">
        <f>550114/24</f>
        <v>22921.416666666668</v>
      </c>
      <c r="BI41" s="7">
        <f>2695106/81</f>
        <v>33272.91358024691</v>
      </c>
      <c r="BJ41" s="31"/>
      <c r="BO41" s="8"/>
      <c r="BP41" s="8"/>
    </row>
    <row r="42" spans="1:68" ht="12.75">
      <c r="A42" s="3" t="s">
        <v>5</v>
      </c>
      <c r="B42" s="4">
        <v>3515</v>
      </c>
      <c r="C42" s="4">
        <v>2567</v>
      </c>
      <c r="D42" s="4">
        <v>3641</v>
      </c>
      <c r="E42" s="31">
        <v>4729.2044</v>
      </c>
      <c r="F42" s="66">
        <v>6809.1511</v>
      </c>
      <c r="G42" s="7">
        <v>14440.35381904762</v>
      </c>
      <c r="H42">
        <v>18542</v>
      </c>
      <c r="I42" s="8"/>
      <c r="J42" s="8"/>
      <c r="K42" s="8"/>
      <c r="AW42" s="4"/>
      <c r="AX42" s="4"/>
      <c r="AY42" s="4"/>
      <c r="AZ42" s="4"/>
      <c r="BA42" s="4"/>
      <c r="BB42" s="4"/>
      <c r="BC42" s="39"/>
      <c r="BD42" s="8"/>
      <c r="BE42" s="4"/>
      <c r="BF42" s="23"/>
      <c r="BG42" s="3" t="s">
        <v>5</v>
      </c>
      <c r="BH42" s="31">
        <f>213931/24</f>
        <v>8913.791666666666</v>
      </c>
      <c r="BI42" s="7">
        <f>950041/81</f>
        <v>11728.901234567902</v>
      </c>
      <c r="BJ42" s="31"/>
      <c r="BO42" s="8"/>
      <c r="BP42" s="8"/>
    </row>
    <row r="43" spans="1:68" ht="12.75">
      <c r="A43" s="3" t="s">
        <v>6</v>
      </c>
      <c r="B43" s="4">
        <v>2896</v>
      </c>
      <c r="C43" s="4">
        <v>4065</v>
      </c>
      <c r="D43" s="4">
        <v>5704</v>
      </c>
      <c r="E43" s="31">
        <v>7433.8761</v>
      </c>
      <c r="F43" s="66">
        <v>7780.7498</v>
      </c>
      <c r="G43" s="31">
        <v>27084</v>
      </c>
      <c r="H43">
        <v>38389</v>
      </c>
      <c r="I43" s="8"/>
      <c r="J43" s="8"/>
      <c r="K43" s="8"/>
      <c r="AW43" s="4"/>
      <c r="AX43" s="4"/>
      <c r="AY43" s="4"/>
      <c r="AZ43" s="4"/>
      <c r="BA43" s="4"/>
      <c r="BB43" s="4"/>
      <c r="BC43" s="39"/>
      <c r="BD43" s="8"/>
      <c r="BE43" s="4"/>
      <c r="BF43" s="23"/>
      <c r="BG43" s="3" t="s">
        <v>6</v>
      </c>
      <c r="BH43" s="31">
        <f>413737/24</f>
        <v>17239.041666666668</v>
      </c>
      <c r="BI43" s="7">
        <f>1980198/81</f>
        <v>24446.88888888889</v>
      </c>
      <c r="BJ43" s="31"/>
      <c r="BO43" s="8"/>
      <c r="BP43" s="8"/>
    </row>
    <row r="44" spans="1:68" ht="12.75">
      <c r="A44" s="3"/>
      <c r="B44" s="4"/>
      <c r="C44" s="4"/>
      <c r="D44" s="4"/>
      <c r="E44" s="4"/>
      <c r="F44" s="48"/>
      <c r="G44" s="31"/>
      <c r="H44"/>
      <c r="I44" s="8"/>
      <c r="J44" s="8"/>
      <c r="K44" s="8"/>
      <c r="AW44" s="4"/>
      <c r="AX44" s="4"/>
      <c r="AY44" s="4"/>
      <c r="AZ44" s="4"/>
      <c r="BA44" s="4"/>
      <c r="BB44" s="4"/>
      <c r="BC44" s="39"/>
      <c r="BD44" s="8"/>
      <c r="BE44" s="4"/>
      <c r="BF44" s="23"/>
      <c r="BG44" s="3"/>
      <c r="BH44" s="31"/>
      <c r="BI44" s="7"/>
      <c r="BJ44" s="31"/>
      <c r="BO44" s="8"/>
      <c r="BP44" s="8"/>
    </row>
    <row r="45" spans="1:68" ht="12.75">
      <c r="A45" s="3" t="s">
        <v>7</v>
      </c>
      <c r="B45" s="4">
        <v>522</v>
      </c>
      <c r="C45" s="4">
        <v>540</v>
      </c>
      <c r="D45" s="4">
        <v>758</v>
      </c>
      <c r="E45" s="31">
        <v>1049.4399</v>
      </c>
      <c r="F45" s="66">
        <v>1383.6132</v>
      </c>
      <c r="G45" s="7">
        <v>4004.212085714285</v>
      </c>
      <c r="H45">
        <v>4972</v>
      </c>
      <c r="I45" s="8"/>
      <c r="J45" s="8"/>
      <c r="K45" s="8"/>
      <c r="AW45" s="4"/>
      <c r="AX45" s="4"/>
      <c r="AY45" s="4"/>
      <c r="AZ45" s="4"/>
      <c r="BA45" s="4"/>
      <c r="BB45" s="4"/>
      <c r="BC45" s="39"/>
      <c r="BD45" s="8"/>
      <c r="BE45" s="4"/>
      <c r="BF45" s="23"/>
      <c r="BG45" s="3" t="s">
        <v>7</v>
      </c>
      <c r="BH45" s="31">
        <f>50955/24</f>
        <v>2123.125</v>
      </c>
      <c r="BI45" s="7">
        <f>237081/81</f>
        <v>2926.925925925926</v>
      </c>
      <c r="BJ45" s="31"/>
      <c r="BO45" s="8"/>
      <c r="BP45" s="8"/>
    </row>
    <row r="46" spans="1:68" ht="12.75">
      <c r="A46" s="3" t="s">
        <v>8</v>
      </c>
      <c r="B46" s="4">
        <v>64</v>
      </c>
      <c r="C46" s="4">
        <v>51</v>
      </c>
      <c r="D46" s="4">
        <v>124</v>
      </c>
      <c r="E46" s="31">
        <v>126.9617</v>
      </c>
      <c r="F46" s="66">
        <v>123.6159</v>
      </c>
      <c r="G46" s="31">
        <v>848</v>
      </c>
      <c r="H46">
        <v>960</v>
      </c>
      <c r="I46" s="8"/>
      <c r="J46" s="8"/>
      <c r="K46" s="8"/>
      <c r="AW46" s="4"/>
      <c r="AX46" s="4"/>
      <c r="AY46" s="4"/>
      <c r="AZ46" s="4"/>
      <c r="BA46" s="4"/>
      <c r="BB46" s="4"/>
      <c r="BC46" s="39"/>
      <c r="BD46" s="8"/>
      <c r="BE46" s="4"/>
      <c r="BF46" s="23"/>
      <c r="BG46" s="3" t="s">
        <v>8</v>
      </c>
      <c r="BH46" s="31">
        <f>11105/24</f>
        <v>462.7083333333333</v>
      </c>
      <c r="BI46" s="7">
        <f>38915/81</f>
        <v>480.4320987654321</v>
      </c>
      <c r="BJ46" s="31"/>
      <c r="BO46" s="8"/>
      <c r="BP46" s="8"/>
    </row>
    <row r="47" spans="1:68" ht="12.75">
      <c r="A47" s="3" t="s">
        <v>9</v>
      </c>
      <c r="B47" s="4">
        <v>309</v>
      </c>
      <c r="C47" s="4">
        <v>317</v>
      </c>
      <c r="D47" s="4">
        <v>439</v>
      </c>
      <c r="E47" s="31">
        <v>735.602</v>
      </c>
      <c r="F47" s="66">
        <v>998.4527</v>
      </c>
      <c r="G47" s="7">
        <v>2681.6046</v>
      </c>
      <c r="H47">
        <v>3366</v>
      </c>
      <c r="I47" s="8"/>
      <c r="J47" s="8"/>
      <c r="K47" s="8"/>
      <c r="AW47" s="4"/>
      <c r="AX47" s="4"/>
      <c r="AY47" s="4"/>
      <c r="AZ47" s="4"/>
      <c r="BA47" s="4"/>
      <c r="BB47" s="4"/>
      <c r="BC47" s="39"/>
      <c r="BD47" s="8"/>
      <c r="BE47" s="4"/>
      <c r="BF47" s="23"/>
      <c r="BG47" s="3" t="s">
        <v>9</v>
      </c>
      <c r="BH47" s="31">
        <f>32750/24</f>
        <v>1364.5833333333333</v>
      </c>
      <c r="BI47" s="7">
        <f>143821/81</f>
        <v>1775.567901234568</v>
      </c>
      <c r="BJ47" s="31"/>
      <c r="BO47" s="8"/>
      <c r="BP47" s="8"/>
    </row>
    <row r="48" spans="1:68" ht="12.75">
      <c r="A48" s="3" t="s">
        <v>10</v>
      </c>
      <c r="B48" s="4">
        <v>195</v>
      </c>
      <c r="C48" s="4">
        <v>255</v>
      </c>
      <c r="D48" s="4">
        <v>251</v>
      </c>
      <c r="E48" s="31">
        <v>269.517</v>
      </c>
      <c r="F48" s="66">
        <v>315.0095</v>
      </c>
      <c r="G48" s="31">
        <v>1027</v>
      </c>
      <c r="H48">
        <v>1142</v>
      </c>
      <c r="I48" s="8"/>
      <c r="J48" s="8"/>
      <c r="K48" s="8"/>
      <c r="AW48" s="4"/>
      <c r="AX48" s="4"/>
      <c r="AY48" s="4"/>
      <c r="AZ48" s="4"/>
      <c r="BA48" s="4"/>
      <c r="BB48" s="4"/>
      <c r="BC48" s="39"/>
      <c r="BD48" s="8"/>
      <c r="BE48" s="4"/>
      <c r="BF48" s="23"/>
      <c r="BG48" s="3" t="s">
        <v>10</v>
      </c>
      <c r="BH48" s="31">
        <f>15265/24</f>
        <v>636.0416666666666</v>
      </c>
      <c r="BI48" s="7">
        <f>66257/81</f>
        <v>817.9876543209876</v>
      </c>
      <c r="BJ48" s="31"/>
      <c r="BO48" s="8"/>
      <c r="BP48" s="8"/>
    </row>
    <row r="49" spans="1:68" ht="12.75">
      <c r="A49" s="3"/>
      <c r="B49" s="4"/>
      <c r="C49" s="4"/>
      <c r="D49" s="4"/>
      <c r="E49" s="4"/>
      <c r="F49" s="48"/>
      <c r="AW49" s="4"/>
      <c r="AX49" s="4"/>
      <c r="AY49" s="4"/>
      <c r="AZ49" s="4"/>
      <c r="BA49" s="4"/>
      <c r="BB49" s="4"/>
      <c r="BC49" s="23"/>
      <c r="BD49" s="4"/>
      <c r="BE49" s="4"/>
      <c r="BF49" s="23"/>
      <c r="BG49" s="3"/>
      <c r="BI49" s="3"/>
      <c r="BO49" s="4"/>
      <c r="BP49" s="4"/>
    </row>
    <row r="50" spans="1:68" ht="12.75">
      <c r="A50" s="6" t="s">
        <v>99</v>
      </c>
      <c r="B50" s="5">
        <v>3.74</v>
      </c>
      <c r="C50" s="5">
        <v>3.55</v>
      </c>
      <c r="D50" s="5">
        <v>4.26</v>
      </c>
      <c r="E50" s="5">
        <v>5.73</v>
      </c>
      <c r="F50" s="54">
        <v>6.67</v>
      </c>
      <c r="G50" s="32">
        <v>6.25</v>
      </c>
      <c r="H50">
        <v>6.05</v>
      </c>
      <c r="I50" s="5"/>
      <c r="J50" s="5"/>
      <c r="K50" s="5"/>
      <c r="L50" s="6"/>
      <c r="U50" s="6"/>
      <c r="AD50" s="6"/>
      <c r="AM50" s="6"/>
      <c r="AV50" s="6"/>
      <c r="AW50" s="5"/>
      <c r="AX50" s="5"/>
      <c r="AY50" s="5"/>
      <c r="AZ50" s="5"/>
      <c r="BA50" s="5"/>
      <c r="BB50" s="5"/>
      <c r="BC50" s="23"/>
      <c r="BD50" s="5"/>
      <c r="BE50" s="4"/>
      <c r="BF50" s="23"/>
      <c r="BG50" s="6" t="s">
        <v>99</v>
      </c>
      <c r="BH50">
        <v>5.16</v>
      </c>
      <c r="BI50" s="5">
        <v>4.85</v>
      </c>
      <c r="BN50" s="6"/>
      <c r="BO50" s="5"/>
      <c r="BP50" s="5"/>
    </row>
    <row r="51" spans="1:68" ht="12.75">
      <c r="A51" s="6" t="s">
        <v>98</v>
      </c>
      <c r="B51" s="5">
        <v>5.02</v>
      </c>
      <c r="C51" s="5">
        <v>3.37</v>
      </c>
      <c r="D51" s="5">
        <v>4.83</v>
      </c>
      <c r="E51" s="5">
        <v>3.88</v>
      </c>
      <c r="F51" s="54">
        <v>5.39</v>
      </c>
      <c r="G51" s="32">
        <v>5.09</v>
      </c>
      <c r="H51">
        <v>4.43</v>
      </c>
      <c r="I51" s="5"/>
      <c r="J51" s="5"/>
      <c r="K51" s="5"/>
      <c r="L51" s="6"/>
      <c r="U51" s="6"/>
      <c r="AD51" s="6"/>
      <c r="AM51" s="6"/>
      <c r="AV51" s="6"/>
      <c r="AW51" s="5"/>
      <c r="AX51" s="5"/>
      <c r="AY51" s="5"/>
      <c r="AZ51" s="5"/>
      <c r="BA51" s="5"/>
      <c r="BB51" s="5"/>
      <c r="BC51" s="23"/>
      <c r="BD51" s="5"/>
      <c r="BE51" s="4"/>
      <c r="BF51" s="23"/>
      <c r="BG51" s="6" t="s">
        <v>98</v>
      </c>
      <c r="BH51">
        <v>4.37</v>
      </c>
      <c r="BI51" s="5">
        <v>4.08</v>
      </c>
      <c r="BN51" s="6"/>
      <c r="BO51" s="5"/>
      <c r="BP51" s="5"/>
    </row>
    <row r="52" spans="1:68" ht="12.75">
      <c r="A52" s="6" t="s">
        <v>44</v>
      </c>
      <c r="B52" s="5">
        <v>23.96</v>
      </c>
      <c r="C52" s="5">
        <v>30.01</v>
      </c>
      <c r="D52" s="5">
        <v>23.37</v>
      </c>
      <c r="E52" s="5">
        <v>17.4</v>
      </c>
      <c r="F52" s="54">
        <v>15.9</v>
      </c>
      <c r="G52" s="32">
        <v>10.79</v>
      </c>
      <c r="H52">
        <v>13.52</v>
      </c>
      <c r="I52" s="5"/>
      <c r="J52" s="5"/>
      <c r="K52" s="5"/>
      <c r="L52" s="6"/>
      <c r="U52" s="6"/>
      <c r="AD52" s="6"/>
      <c r="AM52" s="6"/>
      <c r="AV52" s="6"/>
      <c r="AW52" s="5"/>
      <c r="AX52" s="5"/>
      <c r="AY52" s="5"/>
      <c r="AZ52" s="5"/>
      <c r="BA52" s="5"/>
      <c r="BB52" s="5"/>
      <c r="BC52" s="23"/>
      <c r="BD52" s="5"/>
      <c r="BG52" s="6" t="s">
        <v>44</v>
      </c>
      <c r="BH52">
        <v>10.93</v>
      </c>
      <c r="BI52" s="5">
        <v>17.2</v>
      </c>
      <c r="BN52" s="6"/>
      <c r="BO52" s="5"/>
      <c r="BP52" s="5"/>
    </row>
    <row r="53" spans="1:68" ht="12.75">
      <c r="A53" s="6"/>
      <c r="B53" s="5"/>
      <c r="C53" s="5"/>
      <c r="D53" s="5"/>
      <c r="E53" s="5"/>
      <c r="F53" s="54"/>
      <c r="H53"/>
      <c r="I53" s="5"/>
      <c r="J53" s="5"/>
      <c r="K53" s="5"/>
      <c r="L53" s="6"/>
      <c r="U53" s="6"/>
      <c r="AD53" s="6"/>
      <c r="AM53" s="6"/>
      <c r="AV53" s="6"/>
      <c r="AW53" s="5"/>
      <c r="AX53" s="5"/>
      <c r="AY53" s="5"/>
      <c r="AZ53" s="5"/>
      <c r="BA53" s="5"/>
      <c r="BB53" s="5"/>
      <c r="BC53" s="23"/>
      <c r="BD53" s="5"/>
      <c r="BG53" s="6"/>
      <c r="BI53" s="6"/>
      <c r="BN53" s="6"/>
      <c r="BO53" s="5"/>
      <c r="BP53" s="5"/>
    </row>
    <row r="54" spans="1:68" ht="12.75">
      <c r="A54" s="6" t="s">
        <v>11</v>
      </c>
      <c r="B54" s="5">
        <v>0.38</v>
      </c>
      <c r="C54" s="5">
        <v>0.19</v>
      </c>
      <c r="D54" s="5">
        <v>1.16</v>
      </c>
      <c r="E54">
        <v>0.91</v>
      </c>
      <c r="F54" s="50">
        <v>0.74</v>
      </c>
      <c r="G54" s="5">
        <v>1.12</v>
      </c>
      <c r="H54">
        <v>1.13</v>
      </c>
      <c r="I54" s="5"/>
      <c r="J54" s="5"/>
      <c r="K54" s="5"/>
      <c r="L54" s="6"/>
      <c r="U54" s="6"/>
      <c r="AD54" s="6"/>
      <c r="AM54" s="6"/>
      <c r="AV54" s="6"/>
      <c r="AW54" s="5"/>
      <c r="AX54" s="5"/>
      <c r="AY54" s="5"/>
      <c r="AZ54" s="5"/>
      <c r="BA54" s="5"/>
      <c r="BB54" s="5"/>
      <c r="BC54" s="23"/>
      <c r="BD54" s="5"/>
      <c r="BG54" s="6" t="s">
        <v>11</v>
      </c>
      <c r="BH54">
        <v>1.03</v>
      </c>
      <c r="BI54" s="5">
        <v>1.05</v>
      </c>
      <c r="BN54" s="6"/>
      <c r="BO54" s="5"/>
      <c r="BP54" s="5"/>
    </row>
    <row r="55" spans="1:68" ht="12.75">
      <c r="A55" s="6" t="s">
        <v>12</v>
      </c>
      <c r="B55" s="5">
        <v>12.75</v>
      </c>
      <c r="C55" s="5">
        <v>10.6</v>
      </c>
      <c r="D55" s="5">
        <v>11.32</v>
      </c>
      <c r="E55">
        <v>11.87</v>
      </c>
      <c r="F55" s="67">
        <v>11.5</v>
      </c>
      <c r="G55" s="32">
        <v>15.23</v>
      </c>
      <c r="H55" s="6">
        <v>13.98</v>
      </c>
      <c r="I55" s="5"/>
      <c r="J55" s="5"/>
      <c r="K55" s="5"/>
      <c r="L55" s="6"/>
      <c r="U55" s="6"/>
      <c r="AD55" s="6"/>
      <c r="AM55" s="6"/>
      <c r="AV55" s="6"/>
      <c r="AW55" s="5"/>
      <c r="AX55" s="5"/>
      <c r="AY55" s="5"/>
      <c r="AZ55" s="5"/>
      <c r="BA55" s="5"/>
      <c r="BB55" s="5"/>
      <c r="BC55" s="26"/>
      <c r="BD55" s="5"/>
      <c r="BG55" s="6" t="s">
        <v>12</v>
      </c>
      <c r="BH55" s="32">
        <v>12.1</v>
      </c>
      <c r="BI55" s="6">
        <v>12.3</v>
      </c>
      <c r="BN55" s="6"/>
      <c r="BO55" s="5"/>
      <c r="BP55" s="5"/>
    </row>
    <row r="56" spans="1:68" ht="12.75">
      <c r="A56" s="6" t="s">
        <v>13</v>
      </c>
      <c r="B56" s="5">
        <v>2.5</v>
      </c>
      <c r="C56" s="5">
        <v>0.99</v>
      </c>
      <c r="D56" s="5">
        <v>0.24</v>
      </c>
      <c r="E56">
        <v>0.42</v>
      </c>
      <c r="F56" s="50">
        <v>0.73</v>
      </c>
      <c r="G56" s="32">
        <v>1.3</v>
      </c>
      <c r="H56" s="5">
        <v>1.05</v>
      </c>
      <c r="I56" s="5"/>
      <c r="J56" s="5"/>
      <c r="K56" s="5"/>
      <c r="L56" s="6"/>
      <c r="U56" s="6"/>
      <c r="AD56" s="6"/>
      <c r="AM56" s="6"/>
      <c r="AV56" s="6"/>
      <c r="AW56" s="5"/>
      <c r="AX56" s="5"/>
      <c r="AY56" s="5"/>
      <c r="AZ56" s="5"/>
      <c r="BA56" s="5"/>
      <c r="BB56" s="5"/>
      <c r="BC56" s="26"/>
      <c r="BD56" s="5"/>
      <c r="BG56" s="6" t="s">
        <v>13</v>
      </c>
      <c r="BH56" s="32">
        <v>1</v>
      </c>
      <c r="BI56" s="5">
        <v>1</v>
      </c>
      <c r="BN56" s="6"/>
      <c r="BO56" s="5"/>
      <c r="BP56" s="5"/>
    </row>
    <row r="57" spans="1:68" s="23" customFormat="1" ht="12.75">
      <c r="A57" s="5"/>
      <c r="B57" s="5"/>
      <c r="C57" s="5"/>
      <c r="D57" s="5"/>
      <c r="E57" s="5"/>
      <c r="F57" s="5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26"/>
      <c r="T57" s="5"/>
      <c r="U57" s="5"/>
      <c r="V57" s="5"/>
      <c r="W57" s="5"/>
      <c r="X57" s="5"/>
      <c r="Y57" s="5"/>
      <c r="Z57" s="5"/>
      <c r="AA57" s="5"/>
      <c r="AB57" s="26"/>
      <c r="AC57" s="5"/>
      <c r="AD57" s="5"/>
      <c r="AE57" s="5"/>
      <c r="AF57" s="5"/>
      <c r="AG57" s="5"/>
      <c r="AH57" s="5"/>
      <c r="AI57" s="5"/>
      <c r="AJ57" s="5"/>
      <c r="AK57" s="26"/>
      <c r="AL57" s="5"/>
      <c r="AM57" s="5"/>
      <c r="AN57" s="5"/>
      <c r="AO57" s="5"/>
      <c r="AP57" s="5"/>
      <c r="AQ57" s="5"/>
      <c r="AR57" s="5"/>
      <c r="AS57" s="5"/>
      <c r="AT57" s="26"/>
      <c r="AU57" s="5"/>
      <c r="AV57" s="5"/>
      <c r="AW57" s="5"/>
      <c r="AX57" s="5"/>
      <c r="AY57" s="5"/>
      <c r="AZ57" s="5"/>
      <c r="BA57" s="5"/>
      <c r="BB57" s="5"/>
      <c r="BC57" s="26"/>
      <c r="BD57" s="5"/>
      <c r="BE57" s="4"/>
      <c r="BG57" s="5"/>
      <c r="BH57" s="26"/>
      <c r="BI57" s="5"/>
      <c r="BN57" s="5"/>
      <c r="BO57" s="5"/>
      <c r="BP57" s="5"/>
    </row>
    <row r="58" spans="1:68" s="23" customFormat="1" ht="12.75">
      <c r="A58" s="5"/>
      <c r="B58" s="5"/>
      <c r="C58" s="5"/>
      <c r="D58" s="5"/>
      <c r="E58" s="5"/>
      <c r="F58" s="5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26"/>
      <c r="T58" s="5"/>
      <c r="U58" s="5"/>
      <c r="V58" s="5"/>
      <c r="W58" s="5"/>
      <c r="X58" s="5"/>
      <c r="Y58" s="5"/>
      <c r="Z58" s="5"/>
      <c r="AA58" s="5"/>
      <c r="AB58" s="26"/>
      <c r="AC58" s="5"/>
      <c r="AD58" s="5"/>
      <c r="AE58" s="5"/>
      <c r="AF58" s="5"/>
      <c r="AG58" s="5"/>
      <c r="AH58" s="5"/>
      <c r="AI58" s="5"/>
      <c r="AJ58" s="5"/>
      <c r="AK58" s="26"/>
      <c r="AL58" s="5"/>
      <c r="AM58" s="5"/>
      <c r="AN58" s="5"/>
      <c r="AO58" s="5"/>
      <c r="AP58" s="5"/>
      <c r="AQ58" s="5"/>
      <c r="AR58" s="5"/>
      <c r="AS58" s="5"/>
      <c r="AT58" s="26"/>
      <c r="AU58" s="5"/>
      <c r="AV58" s="5"/>
      <c r="AW58" s="5"/>
      <c r="AX58" s="5"/>
      <c r="AY58" s="5"/>
      <c r="AZ58" s="5"/>
      <c r="BA58" s="5"/>
      <c r="BB58" s="5"/>
      <c r="BC58" s="26"/>
      <c r="BD58" s="5"/>
      <c r="BE58" s="4"/>
      <c r="BG58" s="5"/>
      <c r="BH58" s="26"/>
      <c r="BI58" s="5"/>
      <c r="BN58" s="5"/>
      <c r="BO58" s="5"/>
      <c r="BP58" s="5"/>
    </row>
    <row r="59" spans="1:68" s="23" customFormat="1" ht="12.75">
      <c r="A59" s="49" t="s">
        <v>35</v>
      </c>
      <c r="B59" s="50"/>
      <c r="C59" s="50"/>
      <c r="D59" s="50"/>
      <c r="E59" s="50"/>
      <c r="F59" s="50"/>
      <c r="G59" s="117" t="s">
        <v>76</v>
      </c>
      <c r="H59" s="117"/>
      <c r="L59" s="5"/>
      <c r="M59" s="5"/>
      <c r="N59" s="5"/>
      <c r="O59" s="5"/>
      <c r="P59" s="5"/>
      <c r="Q59" s="5"/>
      <c r="R59" s="5"/>
      <c r="S59" s="26"/>
      <c r="T59" s="5"/>
      <c r="U59" s="5"/>
      <c r="V59" s="5"/>
      <c r="W59" s="5"/>
      <c r="X59" s="5"/>
      <c r="Y59" s="5"/>
      <c r="Z59" s="5"/>
      <c r="AA59" s="5"/>
      <c r="AB59" s="26"/>
      <c r="AC59" s="5"/>
      <c r="AD59" s="5"/>
      <c r="AE59" s="5"/>
      <c r="AF59" s="5"/>
      <c r="AG59" s="5"/>
      <c r="AH59" s="5"/>
      <c r="AI59" s="5"/>
      <c r="AJ59" s="5"/>
      <c r="AK59" s="26"/>
      <c r="AL59" s="5"/>
      <c r="AM59" s="5"/>
      <c r="AN59" s="5"/>
      <c r="AO59" s="5"/>
      <c r="AP59" s="5"/>
      <c r="AQ59" s="5"/>
      <c r="AR59" s="5"/>
      <c r="AS59" s="5"/>
      <c r="AT59" s="26"/>
      <c r="AU59" s="5"/>
      <c r="AV59" s="5"/>
      <c r="AW59" s="5"/>
      <c r="AX59" s="5"/>
      <c r="AY59" s="5"/>
      <c r="AZ59" s="5"/>
      <c r="BA59" s="5"/>
      <c r="BB59" s="5"/>
      <c r="BC59" s="26"/>
      <c r="BD59" s="5"/>
      <c r="BE59" s="4"/>
      <c r="BG59" s="5"/>
      <c r="BH59" s="26"/>
      <c r="BI59" s="5"/>
      <c r="BN59" s="5"/>
      <c r="BO59" s="5"/>
      <c r="BP59" s="5"/>
    </row>
    <row r="60" spans="8:68" s="23" customFormat="1" ht="12.75">
      <c r="H60" s="37" t="s">
        <v>14</v>
      </c>
      <c r="I60" s="37"/>
      <c r="J60" s="37"/>
      <c r="K60" s="37"/>
      <c r="L60" s="5"/>
      <c r="M60" s="5"/>
      <c r="N60" s="5"/>
      <c r="O60" s="5"/>
      <c r="P60" s="5"/>
      <c r="Q60" s="5"/>
      <c r="R60" s="5"/>
      <c r="S60" s="26"/>
      <c r="T60" s="5"/>
      <c r="U60" s="5"/>
      <c r="V60" s="5"/>
      <c r="W60" s="5"/>
      <c r="X60" s="5"/>
      <c r="Y60" s="5"/>
      <c r="Z60" s="5"/>
      <c r="AA60" s="5"/>
      <c r="AB60" s="26"/>
      <c r="AC60" s="5"/>
      <c r="AD60" s="5"/>
      <c r="AE60" s="5"/>
      <c r="AF60" s="5"/>
      <c r="AG60" s="5"/>
      <c r="AH60" s="5"/>
      <c r="AI60" s="5"/>
      <c r="AJ60" s="5"/>
      <c r="AK60" s="26"/>
      <c r="AL60" s="5"/>
      <c r="AM60" s="5"/>
      <c r="AN60" s="5"/>
      <c r="AO60" s="5"/>
      <c r="AP60" s="5"/>
      <c r="AQ60" s="5"/>
      <c r="AR60" s="5"/>
      <c r="AS60" s="5"/>
      <c r="AT60" s="26"/>
      <c r="AU60" s="5"/>
      <c r="AV60" s="5"/>
      <c r="AW60" s="5"/>
      <c r="AX60" s="5"/>
      <c r="AY60" s="5"/>
      <c r="AZ60" s="5"/>
      <c r="BA60" s="5"/>
      <c r="BB60" s="5"/>
      <c r="BC60" s="26"/>
      <c r="BD60" s="5"/>
      <c r="BE60" s="4"/>
      <c r="BG60" s="5"/>
      <c r="BH60" s="26"/>
      <c r="BI60" s="5"/>
      <c r="BN60" s="5"/>
      <c r="BO60" s="5"/>
      <c r="BP60" s="5"/>
    </row>
    <row r="61" spans="1:68" s="23" customFormat="1" ht="12.75">
      <c r="A61" s="51" t="s">
        <v>1</v>
      </c>
      <c r="B61" s="52" t="s">
        <v>0</v>
      </c>
      <c r="C61" s="52" t="s">
        <v>91</v>
      </c>
      <c r="D61" s="52" t="s">
        <v>95</v>
      </c>
      <c r="E61" s="52" t="s">
        <v>106</v>
      </c>
      <c r="F61" s="52" t="s">
        <v>111</v>
      </c>
      <c r="G61" s="51" t="s">
        <v>43</v>
      </c>
      <c r="H61" s="51" t="s">
        <v>88</v>
      </c>
      <c r="I61" s="13"/>
      <c r="J61" s="13"/>
      <c r="K61" s="13"/>
      <c r="L61" s="5"/>
      <c r="M61" s="5"/>
      <c r="N61" s="5"/>
      <c r="O61" s="5"/>
      <c r="P61" s="5"/>
      <c r="Q61" s="5"/>
      <c r="R61" s="5"/>
      <c r="S61" s="26"/>
      <c r="T61" s="5"/>
      <c r="U61" s="5"/>
      <c r="V61" s="5"/>
      <c r="W61" s="5"/>
      <c r="X61" s="5"/>
      <c r="Y61" s="5"/>
      <c r="Z61" s="5"/>
      <c r="AA61" s="5"/>
      <c r="AB61" s="26"/>
      <c r="AC61" s="5"/>
      <c r="AD61" s="5"/>
      <c r="AE61" s="5"/>
      <c r="AF61" s="5"/>
      <c r="AG61" s="5"/>
      <c r="AH61" s="5"/>
      <c r="AI61" s="5"/>
      <c r="AJ61" s="5"/>
      <c r="AK61" s="26"/>
      <c r="AL61" s="5"/>
      <c r="AM61" s="5"/>
      <c r="AN61" s="5"/>
      <c r="AO61" s="5"/>
      <c r="AP61" s="5"/>
      <c r="AQ61" s="5"/>
      <c r="AR61" s="5"/>
      <c r="AS61" s="5"/>
      <c r="AT61" s="26"/>
      <c r="AU61" s="5"/>
      <c r="AV61" s="5"/>
      <c r="AW61" s="5"/>
      <c r="AX61" s="5"/>
      <c r="AY61" s="5"/>
      <c r="AZ61" s="5"/>
      <c r="BA61" s="5"/>
      <c r="BB61" s="5"/>
      <c r="BC61" s="26"/>
      <c r="BD61" s="5"/>
      <c r="BE61" s="4"/>
      <c r="BG61" s="5"/>
      <c r="BH61" s="26"/>
      <c r="BI61" s="5"/>
      <c r="BN61" s="5"/>
      <c r="BO61" s="5"/>
      <c r="BP61" s="5"/>
    </row>
    <row r="62" spans="1:68" s="23" customFormat="1" ht="12.75">
      <c r="A62" s="51"/>
      <c r="B62" s="51"/>
      <c r="C62" s="51"/>
      <c r="D62" s="51"/>
      <c r="E62" s="51"/>
      <c r="F62" s="51"/>
      <c r="G62" s="52" t="s">
        <v>111</v>
      </c>
      <c r="H62" s="52" t="s">
        <v>111</v>
      </c>
      <c r="I62" s="38"/>
      <c r="J62" s="38"/>
      <c r="K62" s="38"/>
      <c r="L62" s="5"/>
      <c r="M62" s="5"/>
      <c r="N62" s="5"/>
      <c r="O62" s="5"/>
      <c r="P62" s="5"/>
      <c r="Q62" s="5"/>
      <c r="R62" s="5"/>
      <c r="S62" s="26"/>
      <c r="T62" s="5"/>
      <c r="U62" s="5"/>
      <c r="V62" s="5"/>
      <c r="W62" s="5"/>
      <c r="X62" s="5"/>
      <c r="Y62" s="5"/>
      <c r="Z62" s="5"/>
      <c r="AA62" s="5"/>
      <c r="AB62" s="26"/>
      <c r="AC62" s="5"/>
      <c r="AD62" s="5"/>
      <c r="AE62" s="5"/>
      <c r="AF62" s="5"/>
      <c r="AG62" s="5"/>
      <c r="AH62" s="5"/>
      <c r="AI62" s="5"/>
      <c r="AJ62" s="5"/>
      <c r="AK62" s="26"/>
      <c r="AL62" s="5"/>
      <c r="AM62" s="5"/>
      <c r="AN62" s="5"/>
      <c r="AO62" s="5"/>
      <c r="AP62" s="5"/>
      <c r="AQ62" s="5"/>
      <c r="AR62" s="5"/>
      <c r="AS62" s="5"/>
      <c r="AT62" s="26"/>
      <c r="AU62" s="5"/>
      <c r="AV62" s="5"/>
      <c r="AW62" s="5"/>
      <c r="AX62" s="5"/>
      <c r="AY62" s="5"/>
      <c r="AZ62" s="5"/>
      <c r="BA62" s="5"/>
      <c r="BB62" s="5"/>
      <c r="BC62" s="26"/>
      <c r="BD62" s="5"/>
      <c r="BE62" s="4"/>
      <c r="BG62" s="5"/>
      <c r="BH62" s="26"/>
      <c r="BI62" s="5"/>
      <c r="BN62" s="5"/>
      <c r="BO62" s="5"/>
      <c r="BP62" s="5"/>
    </row>
    <row r="63" spans="1:68" s="23" customFormat="1" ht="12.75">
      <c r="A63" s="3" t="s">
        <v>2</v>
      </c>
      <c r="B63" s="4">
        <v>314</v>
      </c>
      <c r="C63" s="4">
        <v>327</v>
      </c>
      <c r="D63" s="4">
        <v>345</v>
      </c>
      <c r="E63" s="4">
        <v>358</v>
      </c>
      <c r="F63" s="48">
        <v>360</v>
      </c>
      <c r="G63" s="7">
        <v>411.4761904761905</v>
      </c>
      <c r="H63">
        <v>825</v>
      </c>
      <c r="I63" s="8"/>
      <c r="J63" s="8"/>
      <c r="K63" s="8"/>
      <c r="L63" s="5"/>
      <c r="M63" s="5"/>
      <c r="N63" s="5"/>
      <c r="O63" s="5"/>
      <c r="P63" s="5"/>
      <c r="Q63" s="5"/>
      <c r="R63" s="5"/>
      <c r="S63" s="26"/>
      <c r="T63" s="5"/>
      <c r="U63" s="5"/>
      <c r="V63" s="5"/>
      <c r="W63" s="5"/>
      <c r="X63" s="5"/>
      <c r="Y63" s="5"/>
      <c r="Z63" s="5"/>
      <c r="AA63" s="5"/>
      <c r="AB63" s="26"/>
      <c r="AC63" s="5"/>
      <c r="AD63" s="5"/>
      <c r="AE63" s="5"/>
      <c r="AF63" s="5"/>
      <c r="AG63" s="5"/>
      <c r="AH63" s="5"/>
      <c r="AI63" s="5"/>
      <c r="AJ63" s="5"/>
      <c r="AK63" s="26"/>
      <c r="AL63" s="5"/>
      <c r="AM63" s="5"/>
      <c r="AN63" s="5"/>
      <c r="AO63" s="5"/>
      <c r="AP63" s="5"/>
      <c r="AQ63" s="5"/>
      <c r="AR63" s="5"/>
      <c r="AS63" s="5"/>
      <c r="AT63" s="26"/>
      <c r="AU63" s="5"/>
      <c r="AV63" s="5"/>
      <c r="AW63" s="5"/>
      <c r="AX63" s="5"/>
      <c r="AY63" s="5"/>
      <c r="AZ63" s="5"/>
      <c r="BA63" s="5"/>
      <c r="BB63" s="5"/>
      <c r="BC63" s="26"/>
      <c r="BD63" s="5"/>
      <c r="BE63" s="4"/>
      <c r="BG63" s="5"/>
      <c r="BH63" s="26"/>
      <c r="BI63" s="5"/>
      <c r="BN63" s="5"/>
      <c r="BO63" s="5"/>
      <c r="BP63" s="5"/>
    </row>
    <row r="64" spans="1:68" s="23" customFormat="1" ht="12.75">
      <c r="A64" s="3" t="s">
        <v>3</v>
      </c>
      <c r="B64" s="4">
        <v>2863</v>
      </c>
      <c r="C64" s="4">
        <v>2863</v>
      </c>
      <c r="D64" s="4">
        <v>2791</v>
      </c>
      <c r="E64" s="4">
        <v>2723</v>
      </c>
      <c r="F64" s="48">
        <v>2676</v>
      </c>
      <c r="G64" s="31">
        <v>8289</v>
      </c>
      <c r="H64">
        <v>12039</v>
      </c>
      <c r="I64" s="8"/>
      <c r="J64" s="8"/>
      <c r="K64" s="8"/>
      <c r="L64" s="5"/>
      <c r="M64" s="5"/>
      <c r="N64" s="5"/>
      <c r="O64" s="5"/>
      <c r="P64" s="5"/>
      <c r="Q64" s="5"/>
      <c r="R64" s="5"/>
      <c r="S64" s="26"/>
      <c r="T64" s="5"/>
      <c r="U64" s="5"/>
      <c r="V64" s="5"/>
      <c r="W64" s="5"/>
      <c r="X64" s="5"/>
      <c r="Y64" s="5"/>
      <c r="Z64" s="5"/>
      <c r="AA64" s="5"/>
      <c r="AB64" s="26"/>
      <c r="AC64" s="5"/>
      <c r="AD64" s="5"/>
      <c r="AE64" s="5"/>
      <c r="AF64" s="5"/>
      <c r="AG64" s="5"/>
      <c r="AH64" s="5"/>
      <c r="AI64" s="5"/>
      <c r="AJ64" s="5"/>
      <c r="AK64" s="26"/>
      <c r="AL64" s="5"/>
      <c r="AM64" s="5"/>
      <c r="AN64" s="5"/>
      <c r="AO64" s="5"/>
      <c r="AP64" s="5"/>
      <c r="AQ64" s="5"/>
      <c r="AR64" s="5"/>
      <c r="AS64" s="5"/>
      <c r="AT64" s="26"/>
      <c r="AU64" s="5"/>
      <c r="AV64" s="5"/>
      <c r="AW64" s="5"/>
      <c r="AX64" s="5"/>
      <c r="AY64" s="5"/>
      <c r="AZ64" s="5"/>
      <c r="BA64" s="5"/>
      <c r="BB64" s="5"/>
      <c r="BC64" s="26"/>
      <c r="BD64" s="5"/>
      <c r="BE64" s="4"/>
      <c r="BG64" s="5"/>
      <c r="BH64" s="26"/>
      <c r="BI64" s="5"/>
      <c r="BN64" s="5"/>
      <c r="BO64" s="5"/>
      <c r="BP64" s="5"/>
    </row>
    <row r="65" spans="1:68" s="23" customFormat="1" ht="12.75">
      <c r="A65" s="6" t="s">
        <v>100</v>
      </c>
      <c r="B65" s="5">
        <v>220</v>
      </c>
      <c r="C65" s="5">
        <v>247</v>
      </c>
      <c r="D65" s="5">
        <v>278</v>
      </c>
      <c r="E65" s="32">
        <v>317</v>
      </c>
      <c r="F65" s="67">
        <v>374</v>
      </c>
      <c r="G65" s="32">
        <v>744.27</v>
      </c>
      <c r="H65">
        <v>750.55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26"/>
      <c r="T65" s="5"/>
      <c r="U65" s="5"/>
      <c r="V65" s="5"/>
      <c r="W65" s="5"/>
      <c r="X65" s="5"/>
      <c r="Y65" s="5"/>
      <c r="Z65" s="5"/>
      <c r="AA65" s="5"/>
      <c r="AB65" s="26"/>
      <c r="AC65" s="5"/>
      <c r="AD65" s="5"/>
      <c r="AE65" s="5"/>
      <c r="AF65" s="5"/>
      <c r="AG65" s="5"/>
      <c r="AH65" s="5"/>
      <c r="AI65" s="5"/>
      <c r="AJ65" s="5"/>
      <c r="AK65" s="26"/>
      <c r="AL65" s="5"/>
      <c r="AM65" s="5"/>
      <c r="AN65" s="5"/>
      <c r="AO65" s="5"/>
      <c r="AP65" s="5"/>
      <c r="AQ65" s="5"/>
      <c r="AR65" s="5"/>
      <c r="AS65" s="5"/>
      <c r="AT65" s="26"/>
      <c r="AU65" s="5"/>
      <c r="AV65" s="5"/>
      <c r="AW65" s="5"/>
      <c r="AX65" s="5"/>
      <c r="AY65" s="5"/>
      <c r="AZ65" s="5"/>
      <c r="BA65" s="5"/>
      <c r="BB65" s="5"/>
      <c r="BC65" s="26"/>
      <c r="BD65" s="5"/>
      <c r="BE65" s="4"/>
      <c r="BG65" s="5"/>
      <c r="BH65" s="26"/>
      <c r="BI65" s="5"/>
      <c r="BN65" s="5"/>
      <c r="BO65" s="5"/>
      <c r="BP65" s="5"/>
    </row>
    <row r="66" spans="1:68" s="23" customFormat="1" ht="12.75">
      <c r="A66" s="6" t="s">
        <v>101</v>
      </c>
      <c r="B66" s="5">
        <v>0.37</v>
      </c>
      <c r="C66" s="5">
        <v>0.22</v>
      </c>
      <c r="D66" s="5">
        <v>0.68</v>
      </c>
      <c r="E66" s="32">
        <v>1.34</v>
      </c>
      <c r="F66" s="67">
        <v>1.39</v>
      </c>
      <c r="G66" s="32">
        <v>6.16</v>
      </c>
      <c r="H66" s="32">
        <v>5.6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26"/>
      <c r="T66" s="5"/>
      <c r="U66" s="5"/>
      <c r="V66" s="5"/>
      <c r="W66" s="5"/>
      <c r="X66" s="5"/>
      <c r="Y66" s="5"/>
      <c r="Z66" s="5"/>
      <c r="AA66" s="5"/>
      <c r="AB66" s="26"/>
      <c r="AC66" s="5"/>
      <c r="AD66" s="5"/>
      <c r="AE66" s="5"/>
      <c r="AF66" s="5"/>
      <c r="AG66" s="5"/>
      <c r="AH66" s="5"/>
      <c r="AI66" s="5"/>
      <c r="AJ66" s="5"/>
      <c r="AK66" s="26"/>
      <c r="AL66" s="5"/>
      <c r="AM66" s="5"/>
      <c r="AN66" s="5"/>
      <c r="AO66" s="5"/>
      <c r="AP66" s="5"/>
      <c r="AQ66" s="5"/>
      <c r="AR66" s="5"/>
      <c r="AS66" s="5"/>
      <c r="AT66" s="26"/>
      <c r="AU66" s="5"/>
      <c r="AV66" s="5"/>
      <c r="AW66" s="5"/>
      <c r="AX66" s="5"/>
      <c r="AY66" s="5"/>
      <c r="AZ66" s="5"/>
      <c r="BA66" s="5"/>
      <c r="BB66" s="5"/>
      <c r="BC66" s="26"/>
      <c r="BD66" s="5"/>
      <c r="BE66" s="4"/>
      <c r="BG66" s="5"/>
      <c r="BH66" s="26"/>
      <c r="BI66" s="5"/>
      <c r="BN66" s="5"/>
      <c r="BO66" s="5"/>
      <c r="BP66" s="5"/>
    </row>
    <row r="67" spans="1:68" s="23" customFormat="1" ht="12.75">
      <c r="A67" s="3"/>
      <c r="B67" s="4"/>
      <c r="C67" s="4"/>
      <c r="D67" s="4"/>
      <c r="E67" s="4"/>
      <c r="F67" s="48"/>
      <c r="G67"/>
      <c r="H67"/>
      <c r="I67" s="4"/>
      <c r="J67" s="4"/>
      <c r="K67" s="4"/>
      <c r="L67" s="5"/>
      <c r="M67" s="5"/>
      <c r="N67" s="5"/>
      <c r="O67" s="5"/>
      <c r="P67" s="5"/>
      <c r="Q67" s="5"/>
      <c r="R67" s="5"/>
      <c r="S67" s="26"/>
      <c r="T67" s="5"/>
      <c r="U67" s="5"/>
      <c r="V67" s="5"/>
      <c r="W67" s="5"/>
      <c r="X67" s="5"/>
      <c r="Y67" s="5"/>
      <c r="Z67" s="5"/>
      <c r="AA67" s="5"/>
      <c r="AB67" s="26"/>
      <c r="AC67" s="5"/>
      <c r="AD67" s="5"/>
      <c r="AE67" s="5"/>
      <c r="AF67" s="5"/>
      <c r="AG67" s="5"/>
      <c r="AH67" s="5"/>
      <c r="AI67" s="5"/>
      <c r="AJ67" s="5"/>
      <c r="AK67" s="26"/>
      <c r="AL67" s="5"/>
      <c r="AM67" s="5"/>
      <c r="AN67" s="5"/>
      <c r="AO67" s="5"/>
      <c r="AP67" s="5"/>
      <c r="AQ67" s="5"/>
      <c r="AR67" s="5"/>
      <c r="AS67" s="5"/>
      <c r="AT67" s="26"/>
      <c r="AU67" s="5"/>
      <c r="AV67" s="5"/>
      <c r="AW67" s="5"/>
      <c r="AX67" s="5"/>
      <c r="AY67" s="5"/>
      <c r="AZ67" s="5"/>
      <c r="BA67" s="5"/>
      <c r="BB67" s="5"/>
      <c r="BC67" s="26"/>
      <c r="BD67" s="5"/>
      <c r="BE67" s="4"/>
      <c r="BG67" s="5"/>
      <c r="BH67" s="26"/>
      <c r="BI67" s="5"/>
      <c r="BN67" s="5"/>
      <c r="BO67" s="5"/>
      <c r="BP67" s="5"/>
    </row>
    <row r="68" spans="1:68" s="23" customFormat="1" ht="12.75">
      <c r="A68" s="3" t="s">
        <v>123</v>
      </c>
      <c r="B68" s="4">
        <f>11+199</f>
        <v>210</v>
      </c>
      <c r="C68" s="4">
        <v>216</v>
      </c>
      <c r="D68" s="4">
        <v>229</v>
      </c>
      <c r="E68" s="31">
        <v>305.1649</v>
      </c>
      <c r="F68" s="66">
        <v>388.3</v>
      </c>
      <c r="G68" s="7">
        <v>4716</v>
      </c>
      <c r="H68">
        <v>4708</v>
      </c>
      <c r="I68" s="8"/>
      <c r="J68" s="8"/>
      <c r="K68" s="8"/>
      <c r="L68" s="5"/>
      <c r="M68" s="5"/>
      <c r="N68" s="5"/>
      <c r="O68" s="5"/>
      <c r="P68" s="5"/>
      <c r="Q68" s="5"/>
      <c r="R68" s="5"/>
      <c r="S68" s="26"/>
      <c r="T68" s="5"/>
      <c r="U68" s="5"/>
      <c r="V68" s="5"/>
      <c r="W68" s="5"/>
      <c r="X68" s="5"/>
      <c r="Y68" s="5"/>
      <c r="Z68" s="5"/>
      <c r="AA68" s="5"/>
      <c r="AB68" s="26"/>
      <c r="AC68" s="5"/>
      <c r="AD68" s="5"/>
      <c r="AE68" s="5"/>
      <c r="AF68" s="5"/>
      <c r="AG68" s="5"/>
      <c r="AH68" s="5"/>
      <c r="AI68" s="5"/>
      <c r="AJ68" s="5"/>
      <c r="AK68" s="26"/>
      <c r="AL68" s="5"/>
      <c r="AM68" s="5"/>
      <c r="AN68" s="5"/>
      <c r="AO68" s="5"/>
      <c r="AP68" s="5"/>
      <c r="AQ68" s="5"/>
      <c r="AR68" s="5"/>
      <c r="AS68" s="5"/>
      <c r="AT68" s="26"/>
      <c r="AU68" s="5"/>
      <c r="AV68" s="5"/>
      <c r="AW68" s="5"/>
      <c r="AX68" s="5"/>
      <c r="AY68" s="5"/>
      <c r="AZ68" s="5"/>
      <c r="BA68" s="5"/>
      <c r="BB68" s="5"/>
      <c r="BC68" s="26"/>
      <c r="BD68" s="5"/>
      <c r="BE68" s="4"/>
      <c r="BG68" s="5"/>
      <c r="BH68" s="26"/>
      <c r="BI68" s="5"/>
      <c r="BN68" s="5"/>
      <c r="BO68" s="5"/>
      <c r="BP68" s="5"/>
    </row>
    <row r="69" spans="1:68" s="23" customFormat="1" ht="12.75">
      <c r="A69" s="3" t="s">
        <v>4</v>
      </c>
      <c r="B69" s="4">
        <v>4021</v>
      </c>
      <c r="C69" s="4">
        <v>4289</v>
      </c>
      <c r="D69" s="4">
        <v>4749</v>
      </c>
      <c r="E69" s="31">
        <v>5317.6234</v>
      </c>
      <c r="F69" s="66">
        <v>6332.8293</v>
      </c>
      <c r="G69" s="31">
        <v>34610</v>
      </c>
      <c r="H69">
        <v>51970</v>
      </c>
      <c r="I69" s="8"/>
      <c r="J69" s="8"/>
      <c r="K69" s="8"/>
      <c r="L69" s="5"/>
      <c r="M69" s="5"/>
      <c r="N69" s="5"/>
      <c r="O69" s="5"/>
      <c r="P69" s="5"/>
      <c r="Q69" s="5"/>
      <c r="R69" s="5"/>
      <c r="S69" s="26"/>
      <c r="T69" s="5"/>
      <c r="U69" s="5"/>
      <c r="V69" s="5"/>
      <c r="W69" s="5"/>
      <c r="X69" s="5"/>
      <c r="Y69" s="5"/>
      <c r="Z69" s="5"/>
      <c r="AA69" s="5"/>
      <c r="AB69" s="26"/>
      <c r="AC69" s="5"/>
      <c r="AD69" s="5"/>
      <c r="AE69" s="5"/>
      <c r="AF69" s="5"/>
      <c r="AG69" s="5"/>
      <c r="AH69" s="5"/>
      <c r="AI69" s="5"/>
      <c r="AJ69" s="5"/>
      <c r="AK69" s="26"/>
      <c r="AL69" s="5"/>
      <c r="AM69" s="5"/>
      <c r="AN69" s="5"/>
      <c r="AO69" s="5"/>
      <c r="AP69" s="5"/>
      <c r="AQ69" s="5"/>
      <c r="AR69" s="5"/>
      <c r="AS69" s="5"/>
      <c r="AT69" s="26"/>
      <c r="AU69" s="5"/>
      <c r="AV69" s="5"/>
      <c r="AW69" s="5"/>
      <c r="AX69" s="5"/>
      <c r="AY69" s="5"/>
      <c r="AZ69" s="5"/>
      <c r="BA69" s="5"/>
      <c r="BB69" s="5"/>
      <c r="BC69" s="26"/>
      <c r="BD69" s="5"/>
      <c r="BE69" s="4"/>
      <c r="BG69" s="5"/>
      <c r="BH69" s="26"/>
      <c r="BI69" s="5"/>
      <c r="BN69" s="5"/>
      <c r="BO69" s="5"/>
      <c r="BP69" s="5"/>
    </row>
    <row r="70" spans="1:68" s="23" customFormat="1" ht="12.75">
      <c r="A70" s="3" t="s">
        <v>5</v>
      </c>
      <c r="B70" s="4">
        <v>1323</v>
      </c>
      <c r="C70" s="4">
        <v>1432</v>
      </c>
      <c r="D70" s="4">
        <v>1553</v>
      </c>
      <c r="E70" s="31">
        <v>1819.4336</v>
      </c>
      <c r="F70" s="66">
        <v>2183.9691</v>
      </c>
      <c r="G70" s="7">
        <v>14440.35381904762</v>
      </c>
      <c r="H70">
        <v>18542</v>
      </c>
      <c r="I70" s="8"/>
      <c r="J70" s="8"/>
      <c r="K70" s="8"/>
      <c r="L70" s="5"/>
      <c r="M70" s="5"/>
      <c r="N70" s="5"/>
      <c r="O70" s="5"/>
      <c r="P70" s="5"/>
      <c r="Q70" s="5"/>
      <c r="R70" s="5"/>
      <c r="S70" s="26"/>
      <c r="T70" s="5"/>
      <c r="U70" s="5"/>
      <c r="V70" s="5"/>
      <c r="W70" s="5"/>
      <c r="X70" s="5"/>
      <c r="Y70" s="5"/>
      <c r="Z70" s="5"/>
      <c r="AA70" s="5"/>
      <c r="AB70" s="26"/>
      <c r="AC70" s="5"/>
      <c r="AD70" s="5"/>
      <c r="AE70" s="5"/>
      <c r="AF70" s="5"/>
      <c r="AG70" s="5"/>
      <c r="AH70" s="5"/>
      <c r="AI70" s="5"/>
      <c r="AJ70" s="5"/>
      <c r="AK70" s="26"/>
      <c r="AL70" s="5"/>
      <c r="AM70" s="5"/>
      <c r="AN70" s="5"/>
      <c r="AO70" s="5"/>
      <c r="AP70" s="5"/>
      <c r="AQ70" s="5"/>
      <c r="AR70" s="5"/>
      <c r="AS70" s="5"/>
      <c r="AT70" s="26"/>
      <c r="AU70" s="5"/>
      <c r="AV70" s="5"/>
      <c r="AW70" s="5"/>
      <c r="AX70" s="5"/>
      <c r="AY70" s="5"/>
      <c r="AZ70" s="5"/>
      <c r="BA70" s="5"/>
      <c r="BB70" s="5"/>
      <c r="BC70" s="26"/>
      <c r="BD70" s="5"/>
      <c r="BE70" s="4"/>
      <c r="BG70" s="5"/>
      <c r="BH70" s="26"/>
      <c r="BI70" s="5"/>
      <c r="BN70" s="5"/>
      <c r="BO70" s="5"/>
      <c r="BP70" s="5"/>
    </row>
    <row r="71" spans="1:68" s="23" customFormat="1" ht="12.75">
      <c r="A71" s="3" t="s">
        <v>6</v>
      </c>
      <c r="B71" s="4">
        <v>2289</v>
      </c>
      <c r="C71" s="4">
        <v>2695</v>
      </c>
      <c r="D71" s="4">
        <v>3013</v>
      </c>
      <c r="E71" s="31">
        <v>3313.5554</v>
      </c>
      <c r="F71" s="66">
        <v>3683.8442</v>
      </c>
      <c r="G71" s="31">
        <v>27084</v>
      </c>
      <c r="H71">
        <v>38389</v>
      </c>
      <c r="I71" s="8"/>
      <c r="J71" s="8"/>
      <c r="K71" s="8"/>
      <c r="L71" s="5"/>
      <c r="M71" s="5"/>
      <c r="N71" s="5"/>
      <c r="O71" s="5"/>
      <c r="P71" s="5"/>
      <c r="Q71" s="5"/>
      <c r="R71" s="5"/>
      <c r="S71" s="26"/>
      <c r="T71" s="5"/>
      <c r="U71" s="5"/>
      <c r="V71" s="5"/>
      <c r="W71" s="5"/>
      <c r="X71" s="5"/>
      <c r="Y71" s="5"/>
      <c r="Z71" s="5"/>
      <c r="AA71" s="5"/>
      <c r="AB71" s="26"/>
      <c r="AC71" s="5"/>
      <c r="AD71" s="5"/>
      <c r="AE71" s="5"/>
      <c r="AF71" s="5"/>
      <c r="AG71" s="5"/>
      <c r="AH71" s="5"/>
      <c r="AI71" s="5"/>
      <c r="AJ71" s="5"/>
      <c r="AK71" s="26"/>
      <c r="AL71" s="5"/>
      <c r="AM71" s="5"/>
      <c r="AN71" s="5"/>
      <c r="AO71" s="5"/>
      <c r="AP71" s="5"/>
      <c r="AQ71" s="5"/>
      <c r="AR71" s="5"/>
      <c r="AS71" s="5"/>
      <c r="AT71" s="26"/>
      <c r="AU71" s="5"/>
      <c r="AV71" s="5"/>
      <c r="AW71" s="5"/>
      <c r="AX71" s="5"/>
      <c r="AY71" s="5"/>
      <c r="AZ71" s="5"/>
      <c r="BA71" s="5"/>
      <c r="BB71" s="5"/>
      <c r="BC71" s="26"/>
      <c r="BD71" s="5"/>
      <c r="BE71" s="4"/>
      <c r="BG71" s="5"/>
      <c r="BH71" s="26"/>
      <c r="BI71" s="5"/>
      <c r="BN71" s="5"/>
      <c r="BO71" s="5"/>
      <c r="BP71" s="5"/>
    </row>
    <row r="72" spans="1:68" s="23" customFormat="1" ht="12.75">
      <c r="A72" s="3"/>
      <c r="B72" s="4"/>
      <c r="C72" s="4"/>
      <c r="D72" s="4"/>
      <c r="E72" s="31"/>
      <c r="F72" s="66"/>
      <c r="G72" s="31"/>
      <c r="H72"/>
      <c r="I72" s="8"/>
      <c r="J72" s="8"/>
      <c r="K72" s="8"/>
      <c r="L72" s="5"/>
      <c r="M72" s="5"/>
      <c r="N72" s="5"/>
      <c r="O72" s="5"/>
      <c r="P72" s="5"/>
      <c r="Q72" s="5"/>
      <c r="R72" s="5"/>
      <c r="S72" s="26"/>
      <c r="T72" s="5"/>
      <c r="U72" s="5"/>
      <c r="V72" s="5"/>
      <c r="W72" s="5"/>
      <c r="X72" s="5"/>
      <c r="Y72" s="5"/>
      <c r="Z72" s="5"/>
      <c r="AA72" s="5"/>
      <c r="AB72" s="26"/>
      <c r="AC72" s="5"/>
      <c r="AD72" s="5"/>
      <c r="AE72" s="5"/>
      <c r="AF72" s="5"/>
      <c r="AG72" s="5"/>
      <c r="AH72" s="5"/>
      <c r="AI72" s="5"/>
      <c r="AJ72" s="5"/>
      <c r="AK72" s="26"/>
      <c r="AL72" s="5"/>
      <c r="AM72" s="5"/>
      <c r="AN72" s="5"/>
      <c r="AO72" s="5"/>
      <c r="AP72" s="5"/>
      <c r="AQ72" s="5"/>
      <c r="AR72" s="5"/>
      <c r="AS72" s="5"/>
      <c r="AT72" s="26"/>
      <c r="AU72" s="5"/>
      <c r="AV72" s="5"/>
      <c r="AW72" s="5"/>
      <c r="AX72" s="5"/>
      <c r="AY72" s="5"/>
      <c r="AZ72" s="5"/>
      <c r="BA72" s="5"/>
      <c r="BB72" s="5"/>
      <c r="BC72" s="26"/>
      <c r="BD72" s="5"/>
      <c r="BE72" s="4"/>
      <c r="BG72" s="5"/>
      <c r="BH72" s="26"/>
      <c r="BI72" s="5"/>
      <c r="BN72" s="5"/>
      <c r="BO72" s="5"/>
      <c r="BP72" s="5"/>
    </row>
    <row r="73" spans="1:68" s="23" customFormat="1" ht="12.75">
      <c r="A73" s="3" t="s">
        <v>7</v>
      </c>
      <c r="B73" s="4">
        <v>368</v>
      </c>
      <c r="C73" s="4">
        <v>365</v>
      </c>
      <c r="D73" s="4">
        <v>409</v>
      </c>
      <c r="E73" s="31">
        <v>481.2639</v>
      </c>
      <c r="F73" s="66">
        <v>556.618</v>
      </c>
      <c r="G73" s="7">
        <v>4004.212085714285</v>
      </c>
      <c r="H73">
        <v>4972</v>
      </c>
      <c r="I73" s="8"/>
      <c r="J73" s="8"/>
      <c r="K73" s="8"/>
      <c r="L73" s="5"/>
      <c r="M73" s="5"/>
      <c r="N73" s="5"/>
      <c r="O73" s="5"/>
      <c r="P73" s="5"/>
      <c r="Q73" s="5"/>
      <c r="R73" s="5"/>
      <c r="S73" s="26"/>
      <c r="T73" s="5"/>
      <c r="U73" s="5"/>
      <c r="V73" s="5"/>
      <c r="W73" s="5"/>
      <c r="X73" s="5"/>
      <c r="Y73" s="5"/>
      <c r="Z73" s="5"/>
      <c r="AA73" s="5"/>
      <c r="AB73" s="26"/>
      <c r="AC73" s="5"/>
      <c r="AD73" s="5"/>
      <c r="AE73" s="5"/>
      <c r="AF73" s="5"/>
      <c r="AG73" s="5"/>
      <c r="AH73" s="5"/>
      <c r="AI73" s="5"/>
      <c r="AJ73" s="5"/>
      <c r="AK73" s="26"/>
      <c r="AL73" s="5"/>
      <c r="AM73" s="5"/>
      <c r="AN73" s="5"/>
      <c r="AO73" s="5"/>
      <c r="AP73" s="5"/>
      <c r="AQ73" s="5"/>
      <c r="AR73" s="5"/>
      <c r="AS73" s="5"/>
      <c r="AT73" s="26"/>
      <c r="AU73" s="5"/>
      <c r="AV73" s="5"/>
      <c r="AW73" s="5"/>
      <c r="AX73" s="5"/>
      <c r="AY73" s="5"/>
      <c r="AZ73" s="5"/>
      <c r="BA73" s="5"/>
      <c r="BB73" s="5"/>
      <c r="BC73" s="26"/>
      <c r="BD73" s="5"/>
      <c r="BE73" s="4"/>
      <c r="BG73" s="5"/>
      <c r="BH73" s="26"/>
      <c r="BI73" s="5"/>
      <c r="BN73" s="5"/>
      <c r="BO73" s="5"/>
      <c r="BP73" s="5"/>
    </row>
    <row r="74" spans="1:68" s="23" customFormat="1" ht="12.75">
      <c r="A74" s="3" t="s">
        <v>8</v>
      </c>
      <c r="B74" s="4">
        <v>46</v>
      </c>
      <c r="C74" s="4">
        <v>40</v>
      </c>
      <c r="D74" s="4">
        <v>43</v>
      </c>
      <c r="E74" s="31">
        <v>60.492</v>
      </c>
      <c r="F74" s="66">
        <v>99.5766</v>
      </c>
      <c r="G74" s="31">
        <v>848</v>
      </c>
      <c r="H74">
        <v>960</v>
      </c>
      <c r="I74" s="8"/>
      <c r="J74" s="8"/>
      <c r="K74" s="8"/>
      <c r="L74" s="5"/>
      <c r="M74" s="5"/>
      <c r="N74" s="5"/>
      <c r="O74" s="5"/>
      <c r="P74" s="5"/>
      <c r="Q74" s="5"/>
      <c r="R74" s="5"/>
      <c r="S74" s="26"/>
      <c r="T74" s="5"/>
      <c r="U74" s="5"/>
      <c r="V74" s="5"/>
      <c r="W74" s="5"/>
      <c r="X74" s="5"/>
      <c r="Y74" s="5"/>
      <c r="Z74" s="5"/>
      <c r="AA74" s="5"/>
      <c r="AB74" s="26"/>
      <c r="AC74" s="5"/>
      <c r="AD74" s="5"/>
      <c r="AE74" s="5"/>
      <c r="AF74" s="5"/>
      <c r="AG74" s="5"/>
      <c r="AH74" s="5"/>
      <c r="AI74" s="5"/>
      <c r="AJ74" s="5"/>
      <c r="AK74" s="26"/>
      <c r="AL74" s="5"/>
      <c r="AM74" s="5"/>
      <c r="AN74" s="5"/>
      <c r="AO74" s="5"/>
      <c r="AP74" s="5"/>
      <c r="AQ74" s="5"/>
      <c r="AR74" s="5"/>
      <c r="AS74" s="5"/>
      <c r="AT74" s="26"/>
      <c r="AU74" s="5"/>
      <c r="AV74" s="5"/>
      <c r="AW74" s="5"/>
      <c r="AX74" s="5"/>
      <c r="AY74" s="5"/>
      <c r="AZ74" s="5"/>
      <c r="BA74" s="5"/>
      <c r="BB74" s="5"/>
      <c r="BC74" s="26"/>
      <c r="BD74" s="5"/>
      <c r="BE74" s="4"/>
      <c r="BG74" s="5"/>
      <c r="BH74" s="26"/>
      <c r="BI74" s="5"/>
      <c r="BN74" s="5"/>
      <c r="BO74" s="5"/>
      <c r="BP74" s="5"/>
    </row>
    <row r="75" spans="1:68" s="23" customFormat="1" ht="12.75">
      <c r="A75" s="3" t="s">
        <v>9</v>
      </c>
      <c r="B75" s="4">
        <v>222</v>
      </c>
      <c r="C75" s="4">
        <v>218</v>
      </c>
      <c r="D75" s="4">
        <v>252</v>
      </c>
      <c r="E75" s="31">
        <v>317.1752</v>
      </c>
      <c r="F75" s="66">
        <v>390.8833</v>
      </c>
      <c r="G75" s="7">
        <v>2681.6046</v>
      </c>
      <c r="H75">
        <v>3366</v>
      </c>
      <c r="I75" s="8"/>
      <c r="J75" s="8"/>
      <c r="K75" s="8"/>
      <c r="L75" s="5"/>
      <c r="M75" s="5"/>
      <c r="N75" s="5"/>
      <c r="O75" s="5"/>
      <c r="P75" s="5"/>
      <c r="Q75" s="5"/>
      <c r="R75" s="5"/>
      <c r="S75" s="26"/>
      <c r="T75" s="5"/>
      <c r="U75" s="5"/>
      <c r="V75" s="5"/>
      <c r="W75" s="5"/>
      <c r="X75" s="5"/>
      <c r="Y75" s="5"/>
      <c r="Z75" s="5"/>
      <c r="AA75" s="5"/>
      <c r="AB75" s="26"/>
      <c r="AC75" s="5"/>
      <c r="AD75" s="5"/>
      <c r="AE75" s="5"/>
      <c r="AF75" s="5"/>
      <c r="AG75" s="5"/>
      <c r="AH75" s="5"/>
      <c r="AI75" s="5"/>
      <c r="AJ75" s="5"/>
      <c r="AK75" s="26"/>
      <c r="AL75" s="5"/>
      <c r="AM75" s="5"/>
      <c r="AN75" s="5"/>
      <c r="AO75" s="5"/>
      <c r="AP75" s="5"/>
      <c r="AQ75" s="5"/>
      <c r="AR75" s="5"/>
      <c r="AS75" s="5"/>
      <c r="AT75" s="26"/>
      <c r="AU75" s="5"/>
      <c r="AV75" s="5"/>
      <c r="AW75" s="5"/>
      <c r="AX75" s="5"/>
      <c r="AY75" s="5"/>
      <c r="AZ75" s="5"/>
      <c r="BA75" s="5"/>
      <c r="BB75" s="5"/>
      <c r="BC75" s="26"/>
      <c r="BD75" s="5"/>
      <c r="BE75" s="4"/>
      <c r="BG75" s="5"/>
      <c r="BH75" s="26"/>
      <c r="BI75" s="5"/>
      <c r="BN75" s="5"/>
      <c r="BO75" s="5"/>
      <c r="BP75" s="5"/>
    </row>
    <row r="76" spans="1:68" s="23" customFormat="1" ht="12.75">
      <c r="A76" s="3" t="s">
        <v>10</v>
      </c>
      <c r="B76" s="4">
        <v>114</v>
      </c>
      <c r="C76" s="4">
        <v>150</v>
      </c>
      <c r="D76" s="4">
        <v>137</v>
      </c>
      <c r="E76" s="31">
        <v>151.1009</v>
      </c>
      <c r="F76" s="66">
        <v>186.5094</v>
      </c>
      <c r="G76" s="31">
        <v>1027</v>
      </c>
      <c r="H76">
        <v>1142</v>
      </c>
      <c r="I76" s="8"/>
      <c r="J76" s="8"/>
      <c r="K76" s="8"/>
      <c r="L76" s="5"/>
      <c r="M76" s="5"/>
      <c r="N76" s="5"/>
      <c r="O76" s="5"/>
      <c r="P76" s="5"/>
      <c r="Q76" s="5"/>
      <c r="R76" s="5"/>
      <c r="S76" s="26"/>
      <c r="T76" s="5"/>
      <c r="U76" s="5"/>
      <c r="V76" s="5"/>
      <c r="W76" s="5"/>
      <c r="X76" s="5"/>
      <c r="Y76" s="5"/>
      <c r="Z76" s="5"/>
      <c r="AA76" s="5"/>
      <c r="AB76" s="26"/>
      <c r="AC76" s="5"/>
      <c r="AD76" s="5"/>
      <c r="AE76" s="5"/>
      <c r="AF76" s="5"/>
      <c r="AG76" s="5"/>
      <c r="AH76" s="5"/>
      <c r="AI76" s="5"/>
      <c r="AJ76" s="5"/>
      <c r="AK76" s="26"/>
      <c r="AL76" s="5"/>
      <c r="AM76" s="5"/>
      <c r="AN76" s="5"/>
      <c r="AO76" s="5"/>
      <c r="AP76" s="5"/>
      <c r="AQ76" s="5"/>
      <c r="AR76" s="5"/>
      <c r="AS76" s="5"/>
      <c r="AT76" s="26"/>
      <c r="AU76" s="5"/>
      <c r="AV76" s="5"/>
      <c r="AW76" s="5"/>
      <c r="AX76" s="5"/>
      <c r="AY76" s="5"/>
      <c r="AZ76" s="5"/>
      <c r="BA76" s="5"/>
      <c r="BB76" s="5"/>
      <c r="BC76" s="26"/>
      <c r="BD76" s="5"/>
      <c r="BE76" s="4"/>
      <c r="BG76" s="5"/>
      <c r="BH76" s="26"/>
      <c r="BI76" s="5"/>
      <c r="BN76" s="5"/>
      <c r="BO76" s="5"/>
      <c r="BP76" s="5"/>
    </row>
    <row r="77" spans="1:68" s="23" customFormat="1" ht="12.75">
      <c r="A77" s="3"/>
      <c r="B77" s="4"/>
      <c r="C77" s="4"/>
      <c r="D77" s="4"/>
      <c r="E77" s="4"/>
      <c r="F77" s="48"/>
      <c r="G77"/>
      <c r="H77" s="3"/>
      <c r="I77" s="4"/>
      <c r="J77" s="4"/>
      <c r="K77" s="4"/>
      <c r="L77" s="5"/>
      <c r="M77" s="5"/>
      <c r="N77" s="5"/>
      <c r="O77" s="5"/>
      <c r="P77" s="5"/>
      <c r="Q77" s="5"/>
      <c r="R77" s="5"/>
      <c r="S77" s="26"/>
      <c r="T77" s="5"/>
      <c r="U77" s="5"/>
      <c r="V77" s="5"/>
      <c r="W77" s="5"/>
      <c r="X77" s="5"/>
      <c r="Y77" s="5"/>
      <c r="Z77" s="5"/>
      <c r="AA77" s="5"/>
      <c r="AB77" s="26"/>
      <c r="AC77" s="5"/>
      <c r="AD77" s="5"/>
      <c r="AE77" s="5"/>
      <c r="AF77" s="5"/>
      <c r="AG77" s="5"/>
      <c r="AH77" s="5"/>
      <c r="AI77" s="5"/>
      <c r="AJ77" s="5"/>
      <c r="AK77" s="26"/>
      <c r="AL77" s="5"/>
      <c r="AM77" s="5"/>
      <c r="AN77" s="5"/>
      <c r="AO77" s="5"/>
      <c r="AP77" s="5"/>
      <c r="AQ77" s="5"/>
      <c r="AR77" s="5"/>
      <c r="AS77" s="5"/>
      <c r="AT77" s="26"/>
      <c r="AU77" s="5"/>
      <c r="AV77" s="5"/>
      <c r="AW77" s="5"/>
      <c r="AX77" s="5"/>
      <c r="AY77" s="5"/>
      <c r="AZ77" s="5"/>
      <c r="BA77" s="5"/>
      <c r="BB77" s="5"/>
      <c r="BC77" s="26"/>
      <c r="BD77" s="5"/>
      <c r="BE77" s="4"/>
      <c r="BG77" s="5"/>
      <c r="BH77" s="26"/>
      <c r="BI77" s="5"/>
      <c r="BN77" s="5"/>
      <c r="BO77" s="5"/>
      <c r="BP77" s="5"/>
    </row>
    <row r="78" spans="1:68" s="23" customFormat="1" ht="12.75">
      <c r="A78" s="6" t="s">
        <v>99</v>
      </c>
      <c r="B78" s="5">
        <v>5.46</v>
      </c>
      <c r="C78" s="5">
        <v>5.08</v>
      </c>
      <c r="D78" s="5">
        <v>5.33</v>
      </c>
      <c r="E78" s="5">
        <v>6.11</v>
      </c>
      <c r="F78" s="54">
        <v>6.55</v>
      </c>
      <c r="G78" s="32">
        <v>6.25</v>
      </c>
      <c r="H78">
        <v>6.05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26"/>
      <c r="T78" s="5"/>
      <c r="U78" s="5"/>
      <c r="V78" s="5"/>
      <c r="W78" s="5"/>
      <c r="X78" s="5"/>
      <c r="Y78" s="5"/>
      <c r="Z78" s="5"/>
      <c r="AA78" s="5"/>
      <c r="AB78" s="26"/>
      <c r="AC78" s="5"/>
      <c r="AD78" s="5"/>
      <c r="AE78" s="5"/>
      <c r="AF78" s="5"/>
      <c r="AG78" s="5"/>
      <c r="AH78" s="5"/>
      <c r="AI78" s="5"/>
      <c r="AJ78" s="5"/>
      <c r="AK78" s="26"/>
      <c r="AL78" s="5"/>
      <c r="AM78" s="5"/>
      <c r="AN78" s="5"/>
      <c r="AO78" s="5"/>
      <c r="AP78" s="5"/>
      <c r="AQ78" s="5"/>
      <c r="AR78" s="5"/>
      <c r="AS78" s="5"/>
      <c r="AT78" s="26"/>
      <c r="AU78" s="5"/>
      <c r="AV78" s="5"/>
      <c r="AW78" s="5"/>
      <c r="AX78" s="5"/>
      <c r="AY78" s="5"/>
      <c r="AZ78" s="5"/>
      <c r="BA78" s="5"/>
      <c r="BB78" s="5"/>
      <c r="BC78" s="26"/>
      <c r="BD78" s="5"/>
      <c r="BE78" s="4"/>
      <c r="BG78" s="5"/>
      <c r="BH78" s="26"/>
      <c r="BI78" s="5"/>
      <c r="BN78" s="5"/>
      <c r="BO78" s="5"/>
      <c r="BP78" s="5"/>
    </row>
    <row r="79" spans="1:68" s="23" customFormat="1" ht="12.75">
      <c r="A79" s="6" t="s">
        <v>98</v>
      </c>
      <c r="B79" s="5">
        <v>4.51</v>
      </c>
      <c r="C79" s="5">
        <v>4.58</v>
      </c>
      <c r="D79" s="5">
        <v>4.87</v>
      </c>
      <c r="E79" s="5">
        <v>5.11</v>
      </c>
      <c r="F79" s="54">
        <v>5.21</v>
      </c>
      <c r="G79" s="32">
        <v>5.09</v>
      </c>
      <c r="H79">
        <v>4.43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26"/>
      <c r="T79" s="5"/>
      <c r="U79" s="5"/>
      <c r="V79" s="5"/>
      <c r="W79" s="5"/>
      <c r="X79" s="5"/>
      <c r="Y79" s="5"/>
      <c r="Z79" s="5"/>
      <c r="AA79" s="5"/>
      <c r="AB79" s="26"/>
      <c r="AC79" s="5"/>
      <c r="AD79" s="5"/>
      <c r="AE79" s="5"/>
      <c r="AF79" s="5"/>
      <c r="AG79" s="5"/>
      <c r="AH79" s="5"/>
      <c r="AI79" s="5"/>
      <c r="AJ79" s="5"/>
      <c r="AK79" s="26"/>
      <c r="AL79" s="5"/>
      <c r="AM79" s="5"/>
      <c r="AN79" s="5"/>
      <c r="AO79" s="5"/>
      <c r="AP79" s="5"/>
      <c r="AQ79" s="5"/>
      <c r="AR79" s="5"/>
      <c r="AS79" s="5"/>
      <c r="AT79" s="26"/>
      <c r="AU79" s="5"/>
      <c r="AV79" s="5"/>
      <c r="AW79" s="5"/>
      <c r="AX79" s="5"/>
      <c r="AY79" s="5"/>
      <c r="AZ79" s="5"/>
      <c r="BA79" s="5"/>
      <c r="BB79" s="5"/>
      <c r="BC79" s="26"/>
      <c r="BD79" s="5"/>
      <c r="BE79" s="4"/>
      <c r="BG79" s="5"/>
      <c r="BH79" s="26"/>
      <c r="BI79" s="5"/>
      <c r="BN79" s="5"/>
      <c r="BO79" s="5"/>
      <c r="BP79" s="5"/>
    </row>
    <row r="80" spans="1:68" s="23" customFormat="1" ht="12.75">
      <c r="A80" s="6" t="s">
        <v>44</v>
      </c>
      <c r="B80" s="5">
        <v>22.8</v>
      </c>
      <c r="C80" s="5">
        <v>30.43</v>
      </c>
      <c r="D80" s="5">
        <v>23.78</v>
      </c>
      <c r="E80" s="5">
        <v>21.01</v>
      </c>
      <c r="F80" s="54">
        <v>20.65</v>
      </c>
      <c r="G80" s="32">
        <v>10.79</v>
      </c>
      <c r="H80">
        <v>13.52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26"/>
      <c r="T80" s="5"/>
      <c r="U80" s="5"/>
      <c r="V80" s="5"/>
      <c r="W80" s="5"/>
      <c r="X80" s="5"/>
      <c r="Y80" s="5"/>
      <c r="Z80" s="5"/>
      <c r="AA80" s="5"/>
      <c r="AB80" s="26"/>
      <c r="AC80" s="5"/>
      <c r="AD80" s="5"/>
      <c r="AE80" s="5"/>
      <c r="AF80" s="5"/>
      <c r="AG80" s="5"/>
      <c r="AH80" s="5"/>
      <c r="AI80" s="5"/>
      <c r="AJ80" s="5"/>
      <c r="AK80" s="26"/>
      <c r="AL80" s="5"/>
      <c r="AM80" s="5"/>
      <c r="AN80" s="5"/>
      <c r="AO80" s="5"/>
      <c r="AP80" s="5"/>
      <c r="AQ80" s="5"/>
      <c r="AR80" s="5"/>
      <c r="AS80" s="5"/>
      <c r="AT80" s="26"/>
      <c r="AU80" s="5"/>
      <c r="AV80" s="5"/>
      <c r="AW80" s="5"/>
      <c r="AX80" s="5"/>
      <c r="AY80" s="5"/>
      <c r="AZ80" s="5"/>
      <c r="BA80" s="5"/>
      <c r="BB80" s="5"/>
      <c r="BC80" s="26"/>
      <c r="BD80" s="5"/>
      <c r="BE80" s="4"/>
      <c r="BG80" s="5"/>
      <c r="BH80" s="26"/>
      <c r="BI80" s="5"/>
      <c r="BN80" s="5"/>
      <c r="BO80" s="5"/>
      <c r="BP80" s="5"/>
    </row>
    <row r="81" spans="1:68" s="23" customFormat="1" ht="12.75">
      <c r="A81" s="6"/>
      <c r="B81" s="5"/>
      <c r="C81" s="5"/>
      <c r="D81" s="5"/>
      <c r="E81" s="5"/>
      <c r="F81" s="54"/>
      <c r="G81"/>
      <c r="H81"/>
      <c r="I81" s="5"/>
      <c r="J81" s="5"/>
      <c r="K81" s="5"/>
      <c r="L81" s="5"/>
      <c r="M81" s="5"/>
      <c r="N81" s="5"/>
      <c r="O81" s="5"/>
      <c r="P81" s="5"/>
      <c r="Q81" s="5"/>
      <c r="R81" s="5"/>
      <c r="S81" s="26"/>
      <c r="T81" s="5"/>
      <c r="U81" s="5"/>
      <c r="V81" s="5"/>
      <c r="W81" s="5"/>
      <c r="X81" s="5"/>
      <c r="Y81" s="5"/>
      <c r="Z81" s="5"/>
      <c r="AA81" s="5"/>
      <c r="AB81" s="26"/>
      <c r="AC81" s="5"/>
      <c r="AD81" s="5"/>
      <c r="AE81" s="5"/>
      <c r="AF81" s="5"/>
      <c r="AG81" s="5"/>
      <c r="AH81" s="5"/>
      <c r="AI81" s="5"/>
      <c r="AJ81" s="5"/>
      <c r="AK81" s="26"/>
      <c r="AL81" s="5"/>
      <c r="AM81" s="5"/>
      <c r="AN81" s="5"/>
      <c r="AO81" s="5"/>
      <c r="AP81" s="5"/>
      <c r="AQ81" s="5"/>
      <c r="AR81" s="5"/>
      <c r="AS81" s="5"/>
      <c r="AT81" s="26"/>
      <c r="AU81" s="5"/>
      <c r="AV81" s="5"/>
      <c r="AW81" s="5"/>
      <c r="AX81" s="5"/>
      <c r="AY81" s="5"/>
      <c r="AZ81" s="5"/>
      <c r="BA81" s="5"/>
      <c r="BB81" s="5"/>
      <c r="BC81" s="26"/>
      <c r="BD81" s="5"/>
      <c r="BE81" s="4"/>
      <c r="BG81" s="5"/>
      <c r="BH81" s="26"/>
      <c r="BI81" s="5"/>
      <c r="BN81" s="5"/>
      <c r="BO81" s="5"/>
      <c r="BP81" s="5"/>
    </row>
    <row r="82" spans="1:68" s="23" customFormat="1" ht="12.75">
      <c r="A82" s="6" t="s">
        <v>11</v>
      </c>
      <c r="B82" s="5">
        <v>0.24</v>
      </c>
      <c r="C82" s="5">
        <v>0.13</v>
      </c>
      <c r="D82" s="5">
        <v>0.37</v>
      </c>
      <c r="E82" s="32">
        <v>0.64</v>
      </c>
      <c r="F82" s="67">
        <v>0.57</v>
      </c>
      <c r="G82" s="5">
        <v>1.12</v>
      </c>
      <c r="H82">
        <v>1.13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26"/>
      <c r="T82" s="5"/>
      <c r="U82" s="5"/>
      <c r="V82" s="5"/>
      <c r="W82" s="5"/>
      <c r="X82" s="5"/>
      <c r="Y82" s="5"/>
      <c r="Z82" s="5"/>
      <c r="AA82" s="5"/>
      <c r="AB82" s="26"/>
      <c r="AC82" s="5"/>
      <c r="AD82" s="5"/>
      <c r="AE82" s="5"/>
      <c r="AF82" s="5"/>
      <c r="AG82" s="5"/>
      <c r="AH82" s="5"/>
      <c r="AI82" s="5"/>
      <c r="AJ82" s="5"/>
      <c r="AK82" s="26"/>
      <c r="AL82" s="5"/>
      <c r="AM82" s="5"/>
      <c r="AN82" s="5"/>
      <c r="AO82" s="5"/>
      <c r="AP82" s="5"/>
      <c r="AQ82" s="5"/>
      <c r="AR82" s="5"/>
      <c r="AS82" s="5"/>
      <c r="AT82" s="26"/>
      <c r="AU82" s="5"/>
      <c r="AV82" s="5"/>
      <c r="AW82" s="5"/>
      <c r="AX82" s="5"/>
      <c r="AY82" s="5"/>
      <c r="AZ82" s="5"/>
      <c r="BA82" s="5"/>
      <c r="BB82" s="5"/>
      <c r="BC82" s="26"/>
      <c r="BD82" s="5"/>
      <c r="BE82" s="4"/>
      <c r="BG82" s="5"/>
      <c r="BH82" s="26"/>
      <c r="BI82" s="5"/>
      <c r="BN82" s="5"/>
      <c r="BO82" s="5"/>
      <c r="BP82" s="5"/>
    </row>
    <row r="83" spans="1:68" s="23" customFormat="1" ht="12.75">
      <c r="A83" s="6" t="s">
        <v>12</v>
      </c>
      <c r="B83" s="5">
        <v>11.35</v>
      </c>
      <c r="C83" s="5">
        <v>11.26</v>
      </c>
      <c r="D83" s="5">
        <v>9.58</v>
      </c>
      <c r="E83" s="32">
        <v>11.21</v>
      </c>
      <c r="F83" s="67">
        <v>12.29</v>
      </c>
      <c r="G83" s="32">
        <v>15.23</v>
      </c>
      <c r="H83" s="6">
        <v>13.98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26"/>
      <c r="T83" s="5"/>
      <c r="U83" s="5"/>
      <c r="V83" s="5"/>
      <c r="W83" s="5"/>
      <c r="X83" s="5"/>
      <c r="Y83" s="5"/>
      <c r="Z83" s="5"/>
      <c r="AA83" s="5"/>
      <c r="AB83" s="26"/>
      <c r="AC83" s="5"/>
      <c r="AD83" s="5"/>
      <c r="AE83" s="5"/>
      <c r="AF83" s="5"/>
      <c r="AG83" s="5"/>
      <c r="AH83" s="5"/>
      <c r="AI83" s="5"/>
      <c r="AJ83" s="5"/>
      <c r="AK83" s="26"/>
      <c r="AL83" s="5"/>
      <c r="AM83" s="5"/>
      <c r="AN83" s="5"/>
      <c r="AO83" s="5"/>
      <c r="AP83" s="5"/>
      <c r="AQ83" s="5"/>
      <c r="AR83" s="5"/>
      <c r="AS83" s="5"/>
      <c r="AT83" s="26"/>
      <c r="AU83" s="5"/>
      <c r="AV83" s="5"/>
      <c r="AW83" s="5"/>
      <c r="AX83" s="5"/>
      <c r="AY83" s="5"/>
      <c r="AZ83" s="5"/>
      <c r="BA83" s="5"/>
      <c r="BB83" s="5"/>
      <c r="BC83" s="26"/>
      <c r="BD83" s="5"/>
      <c r="BE83" s="4"/>
      <c r="BG83" s="5"/>
      <c r="BH83" s="26"/>
      <c r="BI83" s="5"/>
      <c r="BN83" s="5"/>
      <c r="BO83" s="5"/>
      <c r="BP83" s="5"/>
    </row>
    <row r="84" spans="1:68" s="23" customFormat="1" ht="12.75">
      <c r="A84" s="6" t="s">
        <v>13</v>
      </c>
      <c r="B84" s="5">
        <v>3.8</v>
      </c>
      <c r="C84" s="5">
        <v>2.78</v>
      </c>
      <c r="D84" s="5">
        <v>1.98</v>
      </c>
      <c r="E84" s="32">
        <v>1.61</v>
      </c>
      <c r="F84" s="67">
        <v>2.39</v>
      </c>
      <c r="G84" s="32">
        <v>1.3</v>
      </c>
      <c r="H84" s="5">
        <v>1.05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26"/>
      <c r="T84" s="5"/>
      <c r="U84" s="5"/>
      <c r="V84" s="5"/>
      <c r="W84" s="5"/>
      <c r="X84" s="5"/>
      <c r="Y84" s="5"/>
      <c r="Z84" s="5"/>
      <c r="AA84" s="5"/>
      <c r="AB84" s="26"/>
      <c r="AC84" s="5"/>
      <c r="AD84" s="5"/>
      <c r="AE84" s="5"/>
      <c r="AF84" s="5"/>
      <c r="AG84" s="5"/>
      <c r="AH84" s="5"/>
      <c r="AI84" s="5"/>
      <c r="AJ84" s="5"/>
      <c r="AK84" s="26"/>
      <c r="AL84" s="5"/>
      <c r="AM84" s="5"/>
      <c r="AN84" s="5"/>
      <c r="AO84" s="5"/>
      <c r="AP84" s="5"/>
      <c r="AQ84" s="5"/>
      <c r="AR84" s="5"/>
      <c r="AS84" s="5"/>
      <c r="AT84" s="26"/>
      <c r="AU84" s="5"/>
      <c r="AV84" s="5"/>
      <c r="AW84" s="5"/>
      <c r="AX84" s="5"/>
      <c r="AY84" s="5"/>
      <c r="AZ84" s="5"/>
      <c r="BA84" s="5"/>
      <c r="BB84" s="5"/>
      <c r="BC84" s="26"/>
      <c r="BD84" s="5"/>
      <c r="BE84" s="4"/>
      <c r="BG84" s="5"/>
      <c r="BH84" s="26"/>
      <c r="BI84" s="5"/>
      <c r="BN84" s="5"/>
      <c r="BO84" s="5"/>
      <c r="BP84" s="5"/>
    </row>
    <row r="85" spans="1:68" s="23" customFormat="1" ht="12.75">
      <c r="A85" s="5"/>
      <c r="B85" s="5"/>
      <c r="C85" s="5"/>
      <c r="D85" s="5"/>
      <c r="E85" s="5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6"/>
      <c r="T85" s="5"/>
      <c r="U85" s="5"/>
      <c r="V85" s="5"/>
      <c r="W85" s="5"/>
      <c r="X85" s="5"/>
      <c r="Y85" s="5"/>
      <c r="Z85" s="5"/>
      <c r="AA85" s="5"/>
      <c r="AB85" s="26"/>
      <c r="AC85" s="5"/>
      <c r="AD85" s="5"/>
      <c r="AE85" s="5"/>
      <c r="AF85" s="5"/>
      <c r="AG85" s="5"/>
      <c r="AH85" s="5"/>
      <c r="AI85" s="5"/>
      <c r="AJ85" s="5"/>
      <c r="AK85" s="26"/>
      <c r="AL85" s="5"/>
      <c r="AM85" s="5"/>
      <c r="AN85" s="5"/>
      <c r="AO85" s="5"/>
      <c r="AP85" s="5"/>
      <c r="AQ85" s="5"/>
      <c r="AR85" s="5"/>
      <c r="AS85" s="5"/>
      <c r="AT85" s="26"/>
      <c r="AU85" s="5"/>
      <c r="AV85" s="5"/>
      <c r="AW85" s="5"/>
      <c r="AX85" s="5"/>
      <c r="AY85" s="5"/>
      <c r="AZ85" s="5"/>
      <c r="BA85" s="5"/>
      <c r="BB85" s="5"/>
      <c r="BC85" s="26"/>
      <c r="BD85" s="5"/>
      <c r="BE85" s="4"/>
      <c r="BG85" s="5"/>
      <c r="BH85" s="26"/>
      <c r="BI85" s="5"/>
      <c r="BN85" s="5"/>
      <c r="BO85" s="5"/>
      <c r="BP85" s="5"/>
    </row>
    <row r="86" spans="1:68" s="23" customFormat="1" ht="12.75">
      <c r="A86" s="5"/>
      <c r="B86" s="5"/>
      <c r="C86" s="5"/>
      <c r="D86" s="5"/>
      <c r="E86" s="5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6"/>
      <c r="T86" s="5"/>
      <c r="U86" s="5"/>
      <c r="V86" s="5"/>
      <c r="W86" s="5"/>
      <c r="X86" s="5"/>
      <c r="Y86" s="5"/>
      <c r="Z86" s="5"/>
      <c r="AA86" s="5"/>
      <c r="AB86" s="26"/>
      <c r="AC86" s="5"/>
      <c r="AD86" s="5"/>
      <c r="AE86" s="5"/>
      <c r="AF86" s="5"/>
      <c r="AG86" s="5"/>
      <c r="AH86" s="5"/>
      <c r="AI86" s="5"/>
      <c r="AJ86" s="5"/>
      <c r="AK86" s="26"/>
      <c r="AL86" s="5"/>
      <c r="AM86" s="5"/>
      <c r="AN86" s="5"/>
      <c r="AO86" s="5"/>
      <c r="AP86" s="5"/>
      <c r="AQ86" s="5"/>
      <c r="AR86" s="5"/>
      <c r="AS86" s="5"/>
      <c r="AT86" s="26"/>
      <c r="AU86" s="5"/>
      <c r="AV86" s="5"/>
      <c r="AW86" s="5"/>
      <c r="AX86" s="5"/>
      <c r="AY86" s="5"/>
      <c r="AZ86" s="5"/>
      <c r="BA86" s="5"/>
      <c r="BB86" s="5"/>
      <c r="BC86" s="26"/>
      <c r="BD86" s="5"/>
      <c r="BE86" s="4"/>
      <c r="BG86" s="5"/>
      <c r="BH86" s="26"/>
      <c r="BI86" s="5"/>
      <c r="BN86" s="5"/>
      <c r="BO86" s="5"/>
      <c r="BP86" s="5"/>
    </row>
    <row r="87" spans="1:68" s="23" customFormat="1" ht="12.75">
      <c r="A87" s="49" t="s">
        <v>35</v>
      </c>
      <c r="B87" s="50"/>
      <c r="C87" s="50"/>
      <c r="D87" s="50"/>
      <c r="E87" s="50"/>
      <c r="F87" s="50"/>
      <c r="G87" s="50"/>
      <c r="H87" s="55" t="s">
        <v>36</v>
      </c>
      <c r="I87" s="28"/>
      <c r="J87" s="28"/>
      <c r="K87" s="28"/>
      <c r="L87" s="5"/>
      <c r="M87" s="5"/>
      <c r="N87" s="5"/>
      <c r="O87" s="5"/>
      <c r="P87" s="5"/>
      <c r="Q87" s="5"/>
      <c r="R87" s="5"/>
      <c r="S87" s="26"/>
      <c r="T87" s="5"/>
      <c r="U87" s="5"/>
      <c r="V87" s="5"/>
      <c r="W87" s="5"/>
      <c r="X87" s="5"/>
      <c r="Y87" s="5"/>
      <c r="Z87" s="5"/>
      <c r="AA87" s="5"/>
      <c r="AB87" s="26"/>
      <c r="AC87" s="5"/>
      <c r="AD87" s="5"/>
      <c r="AE87" s="5"/>
      <c r="AF87" s="5"/>
      <c r="AG87" s="5"/>
      <c r="AH87" s="5"/>
      <c r="AI87" s="5"/>
      <c r="AJ87" s="5"/>
      <c r="AK87" s="26"/>
      <c r="AL87" s="5"/>
      <c r="AM87" s="5"/>
      <c r="AN87" s="5"/>
      <c r="AO87" s="5"/>
      <c r="AP87" s="5"/>
      <c r="AQ87" s="5"/>
      <c r="AR87" s="5"/>
      <c r="AS87" s="5"/>
      <c r="AT87" s="26"/>
      <c r="AU87" s="5"/>
      <c r="AV87" s="5"/>
      <c r="AW87" s="5"/>
      <c r="AX87" s="5"/>
      <c r="AY87" s="5"/>
      <c r="AZ87" s="5"/>
      <c r="BA87" s="5"/>
      <c r="BB87" s="5"/>
      <c r="BC87" s="26"/>
      <c r="BD87" s="5"/>
      <c r="BE87" s="4"/>
      <c r="BG87" s="5"/>
      <c r="BH87" s="26"/>
      <c r="BI87" s="5"/>
      <c r="BN87" s="5"/>
      <c r="BO87" s="5"/>
      <c r="BP87" s="5"/>
    </row>
    <row r="88" spans="8:68" s="23" customFormat="1" ht="12.75">
      <c r="H88" s="37" t="s">
        <v>14</v>
      </c>
      <c r="I88" s="37"/>
      <c r="J88" s="37"/>
      <c r="K88" s="37"/>
      <c r="L88" s="5"/>
      <c r="M88" s="5"/>
      <c r="N88" s="5"/>
      <c r="O88" s="5"/>
      <c r="P88" s="5"/>
      <c r="Q88" s="5"/>
      <c r="R88" s="5"/>
      <c r="S88" s="26"/>
      <c r="T88" s="5"/>
      <c r="U88" s="5"/>
      <c r="V88" s="5"/>
      <c r="W88" s="5"/>
      <c r="X88" s="5"/>
      <c r="Y88" s="5"/>
      <c r="Z88" s="5"/>
      <c r="AA88" s="5"/>
      <c r="AB88" s="26"/>
      <c r="AC88" s="5"/>
      <c r="AD88" s="5"/>
      <c r="AE88" s="5"/>
      <c r="AF88" s="5"/>
      <c r="AG88" s="5"/>
      <c r="AH88" s="5"/>
      <c r="AI88" s="5"/>
      <c r="AJ88" s="5"/>
      <c r="AK88" s="26"/>
      <c r="AL88" s="5"/>
      <c r="AM88" s="5"/>
      <c r="AN88" s="5"/>
      <c r="AO88" s="5"/>
      <c r="AP88" s="5"/>
      <c r="AQ88" s="5"/>
      <c r="AR88" s="5"/>
      <c r="AS88" s="5"/>
      <c r="AT88" s="26"/>
      <c r="AU88" s="5"/>
      <c r="AV88" s="5"/>
      <c r="AW88" s="5"/>
      <c r="AX88" s="5"/>
      <c r="AY88" s="5"/>
      <c r="AZ88" s="5"/>
      <c r="BA88" s="5"/>
      <c r="BB88" s="5"/>
      <c r="BC88" s="26"/>
      <c r="BD88" s="5"/>
      <c r="BE88" s="4"/>
      <c r="BG88" s="5"/>
      <c r="BH88" s="26"/>
      <c r="BI88" s="5"/>
      <c r="BN88" s="5"/>
      <c r="BO88" s="5"/>
      <c r="BP88" s="5"/>
    </row>
    <row r="89" spans="1:68" s="23" customFormat="1" ht="12.75">
      <c r="A89" s="51" t="s">
        <v>1</v>
      </c>
      <c r="B89" s="52" t="s">
        <v>0</v>
      </c>
      <c r="C89" s="52" t="s">
        <v>91</v>
      </c>
      <c r="D89" s="52" t="s">
        <v>95</v>
      </c>
      <c r="E89" s="52" t="s">
        <v>106</v>
      </c>
      <c r="F89" s="52" t="s">
        <v>111</v>
      </c>
      <c r="G89" s="51" t="s">
        <v>43</v>
      </c>
      <c r="H89" s="51" t="s">
        <v>88</v>
      </c>
      <c r="I89" s="13"/>
      <c r="J89" s="13"/>
      <c r="K89" s="13"/>
      <c r="L89" s="5"/>
      <c r="M89" s="5"/>
      <c r="N89" s="5"/>
      <c r="O89" s="5"/>
      <c r="P89" s="5"/>
      <c r="Q89" s="5"/>
      <c r="R89" s="5"/>
      <c r="S89" s="26"/>
      <c r="T89" s="5"/>
      <c r="U89" s="5"/>
      <c r="V89" s="5"/>
      <c r="W89" s="5"/>
      <c r="X89" s="5"/>
      <c r="Y89" s="5"/>
      <c r="Z89" s="5"/>
      <c r="AA89" s="5"/>
      <c r="AB89" s="26"/>
      <c r="AC89" s="5"/>
      <c r="AD89" s="5"/>
      <c r="AE89" s="5"/>
      <c r="AF89" s="5"/>
      <c r="AG89" s="5"/>
      <c r="AH89" s="5"/>
      <c r="AI89" s="5"/>
      <c r="AJ89" s="5"/>
      <c r="AK89" s="26"/>
      <c r="AL89" s="5"/>
      <c r="AM89" s="5"/>
      <c r="AN89" s="5"/>
      <c r="AO89" s="5"/>
      <c r="AP89" s="5"/>
      <c r="AQ89" s="5"/>
      <c r="AR89" s="5"/>
      <c r="AS89" s="5"/>
      <c r="AT89" s="26"/>
      <c r="AU89" s="5"/>
      <c r="AV89" s="5"/>
      <c r="AW89" s="5"/>
      <c r="AX89" s="5"/>
      <c r="AY89" s="5"/>
      <c r="AZ89" s="5"/>
      <c r="BA89" s="5"/>
      <c r="BB89" s="5"/>
      <c r="BC89" s="26"/>
      <c r="BD89" s="5"/>
      <c r="BE89" s="4"/>
      <c r="BG89" s="5"/>
      <c r="BH89" s="26"/>
      <c r="BI89" s="5"/>
      <c r="BN89" s="5"/>
      <c r="BO89" s="5"/>
      <c r="BP89" s="5"/>
    </row>
    <row r="90" spans="1:68" s="23" customFormat="1" ht="12.75">
      <c r="A90" s="51"/>
      <c r="B90" s="51"/>
      <c r="C90" s="51"/>
      <c r="D90" s="51"/>
      <c r="E90" s="51"/>
      <c r="F90" s="51"/>
      <c r="G90" s="52" t="s">
        <v>111</v>
      </c>
      <c r="H90" s="52" t="s">
        <v>111</v>
      </c>
      <c r="I90" s="38"/>
      <c r="J90" s="38"/>
      <c r="K90" s="38"/>
      <c r="L90" s="5"/>
      <c r="M90" s="5"/>
      <c r="N90" s="5"/>
      <c r="O90" s="5"/>
      <c r="P90" s="5"/>
      <c r="Q90" s="5"/>
      <c r="R90" s="5"/>
      <c r="S90" s="26"/>
      <c r="T90" s="5"/>
      <c r="U90" s="5"/>
      <c r="V90" s="5"/>
      <c r="W90" s="5"/>
      <c r="X90" s="5"/>
      <c r="Y90" s="5"/>
      <c r="Z90" s="5"/>
      <c r="AA90" s="5"/>
      <c r="AB90" s="26"/>
      <c r="AC90" s="5"/>
      <c r="AD90" s="5"/>
      <c r="AE90" s="5"/>
      <c r="AF90" s="5"/>
      <c r="AG90" s="5"/>
      <c r="AH90" s="5"/>
      <c r="AI90" s="5"/>
      <c r="AJ90" s="5"/>
      <c r="AK90" s="26"/>
      <c r="AL90" s="5"/>
      <c r="AM90" s="5"/>
      <c r="AN90" s="5"/>
      <c r="AO90" s="5"/>
      <c r="AP90" s="5"/>
      <c r="AQ90" s="5"/>
      <c r="AR90" s="5"/>
      <c r="AS90" s="5"/>
      <c r="AT90" s="26"/>
      <c r="AU90" s="5"/>
      <c r="AV90" s="5"/>
      <c r="AW90" s="5"/>
      <c r="AX90" s="5"/>
      <c r="AY90" s="5"/>
      <c r="AZ90" s="5"/>
      <c r="BA90" s="5"/>
      <c r="BB90" s="5"/>
      <c r="BC90" s="26"/>
      <c r="BD90" s="5"/>
      <c r="BE90" s="4"/>
      <c r="BG90" s="5"/>
      <c r="BH90" s="26"/>
      <c r="BI90" s="5"/>
      <c r="BN90" s="5"/>
      <c r="BO90" s="5"/>
      <c r="BP90" s="5"/>
    </row>
    <row r="91" spans="1:68" s="23" customFormat="1" ht="12.75">
      <c r="A91" s="3" t="s">
        <v>2</v>
      </c>
      <c r="B91" s="4">
        <v>137</v>
      </c>
      <c r="C91" s="4">
        <v>143</v>
      </c>
      <c r="D91" s="4">
        <v>164</v>
      </c>
      <c r="E91" s="4">
        <v>182</v>
      </c>
      <c r="F91" s="48">
        <v>209</v>
      </c>
      <c r="G91" s="7">
        <v>411.4761904761905</v>
      </c>
      <c r="H91">
        <v>825</v>
      </c>
      <c r="I91" s="8"/>
      <c r="J91" s="8"/>
      <c r="K91" s="8"/>
      <c r="L91" s="5"/>
      <c r="M91" s="5"/>
      <c r="N91" s="5"/>
      <c r="O91" s="5"/>
      <c r="P91" s="5"/>
      <c r="Q91" s="5"/>
      <c r="R91" s="5"/>
      <c r="S91" s="26"/>
      <c r="T91" s="5"/>
      <c r="U91" s="5"/>
      <c r="V91" s="5"/>
      <c r="W91" s="5"/>
      <c r="X91" s="5"/>
      <c r="Y91" s="5"/>
      <c r="Z91" s="5"/>
      <c r="AA91" s="5"/>
      <c r="AB91" s="26"/>
      <c r="AC91" s="5"/>
      <c r="AD91" s="5"/>
      <c r="AE91" s="5"/>
      <c r="AF91" s="5"/>
      <c r="AG91" s="5"/>
      <c r="AH91" s="5"/>
      <c r="AI91" s="5"/>
      <c r="AJ91" s="5"/>
      <c r="AK91" s="26"/>
      <c r="AL91" s="5"/>
      <c r="AM91" s="5"/>
      <c r="AN91" s="5"/>
      <c r="AO91" s="5"/>
      <c r="AP91" s="5"/>
      <c r="AQ91" s="5"/>
      <c r="AR91" s="5"/>
      <c r="AS91" s="5"/>
      <c r="AT91" s="26"/>
      <c r="AU91" s="5"/>
      <c r="AV91" s="5"/>
      <c r="AW91" s="5"/>
      <c r="AX91" s="5"/>
      <c r="AY91" s="5"/>
      <c r="AZ91" s="5"/>
      <c r="BA91" s="5"/>
      <c r="BB91" s="5"/>
      <c r="BC91" s="26"/>
      <c r="BD91" s="5"/>
      <c r="BE91" s="4"/>
      <c r="BG91" s="5"/>
      <c r="BH91" s="26"/>
      <c r="BI91" s="5"/>
      <c r="BN91" s="5"/>
      <c r="BO91" s="5"/>
      <c r="BP91" s="5"/>
    </row>
    <row r="92" spans="1:68" s="23" customFormat="1" ht="12.75">
      <c r="A92" s="3" t="s">
        <v>3</v>
      </c>
      <c r="B92" s="4">
        <v>1433</v>
      </c>
      <c r="C92" s="4">
        <v>1606</v>
      </c>
      <c r="D92" s="4">
        <v>1871</v>
      </c>
      <c r="E92" s="4">
        <v>2170</v>
      </c>
      <c r="F92" s="48">
        <v>2452</v>
      </c>
      <c r="G92" s="31">
        <v>8289</v>
      </c>
      <c r="H92">
        <v>12039</v>
      </c>
      <c r="I92" s="8"/>
      <c r="J92" s="8"/>
      <c r="K92" s="8"/>
      <c r="L92" s="5"/>
      <c r="M92" s="5"/>
      <c r="N92" s="5"/>
      <c r="O92" s="5"/>
      <c r="P92" s="5"/>
      <c r="Q92" s="5"/>
      <c r="R92" s="5"/>
      <c r="S92" s="26"/>
      <c r="T92" s="5"/>
      <c r="U92" s="5"/>
      <c r="V92" s="5"/>
      <c r="W92" s="5"/>
      <c r="X92" s="5"/>
      <c r="Y92" s="5"/>
      <c r="Z92" s="5"/>
      <c r="AA92" s="5"/>
      <c r="AB92" s="26"/>
      <c r="AC92" s="5"/>
      <c r="AD92" s="5"/>
      <c r="AE92" s="5"/>
      <c r="AF92" s="5"/>
      <c r="AG92" s="5"/>
      <c r="AH92" s="5"/>
      <c r="AI92" s="5"/>
      <c r="AJ92" s="5"/>
      <c r="AK92" s="26"/>
      <c r="AL92" s="5"/>
      <c r="AM92" s="5"/>
      <c r="AN92" s="5"/>
      <c r="AO92" s="5"/>
      <c r="AP92" s="5"/>
      <c r="AQ92" s="5"/>
      <c r="AR92" s="5"/>
      <c r="AS92" s="5"/>
      <c r="AT92" s="26"/>
      <c r="AU92" s="5"/>
      <c r="AV92" s="5"/>
      <c r="AW92" s="5"/>
      <c r="AX92" s="5"/>
      <c r="AY92" s="5"/>
      <c r="AZ92" s="5"/>
      <c r="BA92" s="5"/>
      <c r="BB92" s="5"/>
      <c r="BC92" s="26"/>
      <c r="BD92" s="5"/>
      <c r="BE92" s="4"/>
      <c r="BG92" s="5"/>
      <c r="BH92" s="26"/>
      <c r="BI92" s="5"/>
      <c r="BN92" s="5"/>
      <c r="BO92" s="5"/>
      <c r="BP92" s="5"/>
    </row>
    <row r="93" spans="1:68" s="23" customFormat="1" ht="12.75">
      <c r="A93" s="6" t="s">
        <v>100</v>
      </c>
      <c r="B93" s="5">
        <v>325.8</v>
      </c>
      <c r="C93" s="5">
        <v>339.69</v>
      </c>
      <c r="D93" s="5">
        <v>350.12</v>
      </c>
      <c r="E93" s="32">
        <v>499.06</v>
      </c>
      <c r="F93" s="67">
        <v>565.18</v>
      </c>
      <c r="G93" s="32">
        <v>744.27</v>
      </c>
      <c r="H93">
        <v>750.55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26"/>
      <c r="T93" s="5"/>
      <c r="U93" s="5"/>
      <c r="V93" s="5"/>
      <c r="W93" s="5"/>
      <c r="X93" s="5"/>
      <c r="Y93" s="5"/>
      <c r="Z93" s="5"/>
      <c r="AA93" s="5"/>
      <c r="AB93" s="26"/>
      <c r="AC93" s="5"/>
      <c r="AD93" s="5"/>
      <c r="AE93" s="5"/>
      <c r="AF93" s="5"/>
      <c r="AG93" s="5"/>
      <c r="AH93" s="5"/>
      <c r="AI93" s="5"/>
      <c r="AJ93" s="5"/>
      <c r="AK93" s="26"/>
      <c r="AL93" s="5"/>
      <c r="AM93" s="5"/>
      <c r="AN93" s="5"/>
      <c r="AO93" s="5"/>
      <c r="AP93" s="5"/>
      <c r="AQ93" s="5"/>
      <c r="AR93" s="5"/>
      <c r="AS93" s="5"/>
      <c r="AT93" s="26"/>
      <c r="AU93" s="5"/>
      <c r="AV93" s="5"/>
      <c r="AW93" s="5"/>
      <c r="AX93" s="5"/>
      <c r="AY93" s="5"/>
      <c r="AZ93" s="5"/>
      <c r="BA93" s="5"/>
      <c r="BB93" s="5"/>
      <c r="BC93" s="26"/>
      <c r="BD93" s="5"/>
      <c r="BE93" s="4"/>
      <c r="BG93" s="5"/>
      <c r="BH93" s="26"/>
      <c r="BI93" s="5"/>
      <c r="BN93" s="5"/>
      <c r="BO93" s="5"/>
      <c r="BP93" s="5"/>
    </row>
    <row r="94" spans="1:68" s="23" customFormat="1" ht="12.75">
      <c r="A94" s="6" t="s">
        <v>101</v>
      </c>
      <c r="B94" s="5">
        <v>3.23</v>
      </c>
      <c r="C94" s="5">
        <v>3.51</v>
      </c>
      <c r="D94" s="5">
        <v>3.84</v>
      </c>
      <c r="E94" s="32">
        <v>4.69</v>
      </c>
      <c r="F94" s="67">
        <v>4.98</v>
      </c>
      <c r="G94" s="32">
        <v>6.16</v>
      </c>
      <c r="H94" s="32">
        <v>5.6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26"/>
      <c r="T94" s="5"/>
      <c r="U94" s="5"/>
      <c r="V94" s="5"/>
      <c r="W94" s="5"/>
      <c r="X94" s="5"/>
      <c r="Y94" s="5"/>
      <c r="Z94" s="5"/>
      <c r="AA94" s="5"/>
      <c r="AB94" s="26"/>
      <c r="AC94" s="5"/>
      <c r="AD94" s="5"/>
      <c r="AE94" s="5"/>
      <c r="AF94" s="5"/>
      <c r="AG94" s="5"/>
      <c r="AH94" s="5"/>
      <c r="AI94" s="5"/>
      <c r="AJ94" s="5"/>
      <c r="AK94" s="26"/>
      <c r="AL94" s="5"/>
      <c r="AM94" s="5"/>
      <c r="AN94" s="5"/>
      <c r="AO94" s="5"/>
      <c r="AP94" s="5"/>
      <c r="AQ94" s="5"/>
      <c r="AR94" s="5"/>
      <c r="AS94" s="5"/>
      <c r="AT94" s="26"/>
      <c r="AU94" s="5"/>
      <c r="AV94" s="5"/>
      <c r="AW94" s="5"/>
      <c r="AX94" s="5"/>
      <c r="AY94" s="5"/>
      <c r="AZ94" s="5"/>
      <c r="BA94" s="5"/>
      <c r="BB94" s="5"/>
      <c r="BC94" s="26"/>
      <c r="BD94" s="5"/>
      <c r="BE94" s="4"/>
      <c r="BG94" s="5"/>
      <c r="BH94" s="26"/>
      <c r="BI94" s="5"/>
      <c r="BN94" s="5"/>
      <c r="BO94" s="5"/>
      <c r="BP94" s="5"/>
    </row>
    <row r="95" spans="1:68" s="23" customFormat="1" ht="12.75">
      <c r="A95" s="3"/>
      <c r="B95" s="4"/>
      <c r="C95" s="4"/>
      <c r="D95" s="4"/>
      <c r="E95" s="4"/>
      <c r="F95" s="48"/>
      <c r="G95"/>
      <c r="H95"/>
      <c r="I95" s="4"/>
      <c r="J95" s="4"/>
      <c r="K95" s="4"/>
      <c r="L95" s="5"/>
      <c r="M95" s="5"/>
      <c r="N95" s="5"/>
      <c r="O95" s="5"/>
      <c r="P95" s="5"/>
      <c r="Q95" s="5"/>
      <c r="R95" s="5"/>
      <c r="S95" s="26"/>
      <c r="T95" s="5"/>
      <c r="U95" s="5"/>
      <c r="V95" s="5"/>
      <c r="W95" s="5"/>
      <c r="X95" s="5"/>
      <c r="Y95" s="5"/>
      <c r="Z95" s="5"/>
      <c r="AA95" s="5"/>
      <c r="AB95" s="26"/>
      <c r="AC95" s="5"/>
      <c r="AD95" s="5"/>
      <c r="AE95" s="5"/>
      <c r="AF95" s="5"/>
      <c r="AG95" s="5"/>
      <c r="AH95" s="5"/>
      <c r="AI95" s="5"/>
      <c r="AJ95" s="5"/>
      <c r="AK95" s="26"/>
      <c r="AL95" s="5"/>
      <c r="AM95" s="5"/>
      <c r="AN95" s="5"/>
      <c r="AO95" s="5"/>
      <c r="AP95" s="5"/>
      <c r="AQ95" s="5"/>
      <c r="AR95" s="5"/>
      <c r="AS95" s="5"/>
      <c r="AT95" s="26"/>
      <c r="AU95" s="5"/>
      <c r="AV95" s="5"/>
      <c r="AW95" s="5"/>
      <c r="AX95" s="5"/>
      <c r="AY95" s="5"/>
      <c r="AZ95" s="5"/>
      <c r="BA95" s="5"/>
      <c r="BB95" s="5"/>
      <c r="BC95" s="26"/>
      <c r="BD95" s="5"/>
      <c r="BE95" s="4"/>
      <c r="BG95" s="5"/>
      <c r="BH95" s="26"/>
      <c r="BI95" s="5"/>
      <c r="BN95" s="5"/>
      <c r="BO95" s="5"/>
      <c r="BP95" s="5"/>
    </row>
    <row r="96" spans="1:68" s="23" customFormat="1" ht="12.75">
      <c r="A96" s="3" t="s">
        <v>123</v>
      </c>
      <c r="B96" s="4">
        <f>24+217</f>
        <v>241</v>
      </c>
      <c r="C96" s="4">
        <v>286</v>
      </c>
      <c r="D96" s="4">
        <v>366</v>
      </c>
      <c r="E96" s="31">
        <v>566.8617</v>
      </c>
      <c r="F96" s="66">
        <v>660.9178</v>
      </c>
      <c r="G96" s="7">
        <v>4716</v>
      </c>
      <c r="H96">
        <v>4708</v>
      </c>
      <c r="I96" s="8"/>
      <c r="J96" s="8"/>
      <c r="K96" s="8"/>
      <c r="L96" s="5"/>
      <c r="M96" s="5"/>
      <c r="N96" s="5"/>
      <c r="O96" s="5"/>
      <c r="P96" s="5"/>
      <c r="Q96" s="5"/>
      <c r="R96" s="5"/>
      <c r="S96" s="26"/>
      <c r="T96" s="5"/>
      <c r="U96" s="5"/>
      <c r="V96" s="5"/>
      <c r="W96" s="5"/>
      <c r="X96" s="5"/>
      <c r="Y96" s="5"/>
      <c r="Z96" s="5"/>
      <c r="AA96" s="5"/>
      <c r="AB96" s="26"/>
      <c r="AC96" s="5"/>
      <c r="AD96" s="5"/>
      <c r="AE96" s="5"/>
      <c r="AF96" s="5"/>
      <c r="AG96" s="5"/>
      <c r="AH96" s="5"/>
      <c r="AI96" s="5"/>
      <c r="AJ96" s="5"/>
      <c r="AK96" s="26"/>
      <c r="AL96" s="5"/>
      <c r="AM96" s="5"/>
      <c r="AN96" s="5"/>
      <c r="AO96" s="5"/>
      <c r="AP96" s="5"/>
      <c r="AQ96" s="5"/>
      <c r="AR96" s="5"/>
      <c r="AS96" s="5"/>
      <c r="AT96" s="26"/>
      <c r="AU96" s="5"/>
      <c r="AV96" s="5"/>
      <c r="AW96" s="5"/>
      <c r="AX96" s="5"/>
      <c r="AY96" s="5"/>
      <c r="AZ96" s="5"/>
      <c r="BA96" s="5"/>
      <c r="BB96" s="5"/>
      <c r="BC96" s="26"/>
      <c r="BD96" s="5"/>
      <c r="BE96" s="4"/>
      <c r="BG96" s="5"/>
      <c r="BH96" s="26"/>
      <c r="BI96" s="5"/>
      <c r="BN96" s="5"/>
      <c r="BO96" s="5"/>
      <c r="BP96" s="5"/>
    </row>
    <row r="97" spans="1:68" s="23" customFormat="1" ht="12.75">
      <c r="A97" s="3" t="s">
        <v>4</v>
      </c>
      <c r="B97" s="4">
        <v>3095</v>
      </c>
      <c r="C97" s="4">
        <v>3518</v>
      </c>
      <c r="D97" s="4">
        <v>4699</v>
      </c>
      <c r="E97" s="31">
        <v>6424.9559</v>
      </c>
      <c r="F97" s="66">
        <v>8206.6215</v>
      </c>
      <c r="G97" s="31">
        <v>34610</v>
      </c>
      <c r="H97">
        <v>51970</v>
      </c>
      <c r="I97" s="8"/>
      <c r="J97" s="8"/>
      <c r="K97" s="8"/>
      <c r="L97" s="5"/>
      <c r="M97" s="5"/>
      <c r="N97" s="5"/>
      <c r="O97" s="5"/>
      <c r="P97" s="5"/>
      <c r="Q97" s="5"/>
      <c r="R97" s="5"/>
      <c r="S97" s="26"/>
      <c r="T97" s="5"/>
      <c r="U97" s="5"/>
      <c r="V97" s="5"/>
      <c r="W97" s="5"/>
      <c r="X97" s="5"/>
      <c r="Y97" s="5"/>
      <c r="Z97" s="5"/>
      <c r="AA97" s="5"/>
      <c r="AB97" s="26"/>
      <c r="AC97" s="5"/>
      <c r="AD97" s="5"/>
      <c r="AE97" s="5"/>
      <c r="AF97" s="5"/>
      <c r="AG97" s="5"/>
      <c r="AH97" s="5"/>
      <c r="AI97" s="5"/>
      <c r="AJ97" s="5"/>
      <c r="AK97" s="26"/>
      <c r="AL97" s="5"/>
      <c r="AM97" s="5"/>
      <c r="AN97" s="5"/>
      <c r="AO97" s="5"/>
      <c r="AP97" s="5"/>
      <c r="AQ97" s="5"/>
      <c r="AR97" s="5"/>
      <c r="AS97" s="5"/>
      <c r="AT97" s="26"/>
      <c r="AU97" s="5"/>
      <c r="AV97" s="5"/>
      <c r="AW97" s="5"/>
      <c r="AX97" s="5"/>
      <c r="AY97" s="5"/>
      <c r="AZ97" s="5"/>
      <c r="BA97" s="5"/>
      <c r="BB97" s="5"/>
      <c r="BC97" s="26"/>
      <c r="BD97" s="5"/>
      <c r="BE97" s="4"/>
      <c r="BG97" s="5"/>
      <c r="BH97" s="26"/>
      <c r="BI97" s="5"/>
      <c r="BN97" s="5"/>
      <c r="BO97" s="5"/>
      <c r="BP97" s="5"/>
    </row>
    <row r="98" spans="1:68" s="23" customFormat="1" ht="12.75">
      <c r="A98" s="3" t="s">
        <v>5</v>
      </c>
      <c r="B98" s="4">
        <v>1102</v>
      </c>
      <c r="C98" s="4">
        <v>1057</v>
      </c>
      <c r="D98" s="4">
        <v>1307</v>
      </c>
      <c r="E98" s="31">
        <v>1717.9552</v>
      </c>
      <c r="F98" s="66">
        <v>2397.464</v>
      </c>
      <c r="G98" s="7">
        <v>14440.35381904762</v>
      </c>
      <c r="H98">
        <v>18542</v>
      </c>
      <c r="I98" s="8"/>
      <c r="J98" s="8"/>
      <c r="K98" s="8"/>
      <c r="L98" s="5"/>
      <c r="M98" s="5"/>
      <c r="N98" s="5"/>
      <c r="O98" s="5"/>
      <c r="P98" s="5"/>
      <c r="Q98" s="5"/>
      <c r="R98" s="5"/>
      <c r="S98" s="26"/>
      <c r="T98" s="5"/>
      <c r="U98" s="5"/>
      <c r="V98" s="5"/>
      <c r="W98" s="5"/>
      <c r="X98" s="5"/>
      <c r="Y98" s="5"/>
      <c r="Z98" s="5"/>
      <c r="AA98" s="5"/>
      <c r="AB98" s="26"/>
      <c r="AC98" s="5"/>
      <c r="AD98" s="5"/>
      <c r="AE98" s="5"/>
      <c r="AF98" s="5"/>
      <c r="AG98" s="5"/>
      <c r="AH98" s="5"/>
      <c r="AI98" s="5"/>
      <c r="AJ98" s="5"/>
      <c r="AK98" s="26"/>
      <c r="AL98" s="5"/>
      <c r="AM98" s="5"/>
      <c r="AN98" s="5"/>
      <c r="AO98" s="5"/>
      <c r="AP98" s="5"/>
      <c r="AQ98" s="5"/>
      <c r="AR98" s="5"/>
      <c r="AS98" s="5"/>
      <c r="AT98" s="26"/>
      <c r="AU98" s="5"/>
      <c r="AV98" s="5"/>
      <c r="AW98" s="5"/>
      <c r="AX98" s="5"/>
      <c r="AY98" s="5"/>
      <c r="AZ98" s="5"/>
      <c r="BA98" s="5"/>
      <c r="BB98" s="5"/>
      <c r="BC98" s="26"/>
      <c r="BD98" s="5"/>
      <c r="BE98" s="4"/>
      <c r="BG98" s="5"/>
      <c r="BH98" s="26"/>
      <c r="BI98" s="5"/>
      <c r="BN98" s="5"/>
      <c r="BO98" s="5"/>
      <c r="BP98" s="5"/>
    </row>
    <row r="99" spans="1:68" s="23" customFormat="1" ht="12.75">
      <c r="A99" s="3" t="s">
        <v>6</v>
      </c>
      <c r="B99" s="4">
        <v>2013</v>
      </c>
      <c r="C99" s="4">
        <v>2550</v>
      </c>
      <c r="D99" s="4">
        <v>3329</v>
      </c>
      <c r="E99" s="31">
        <v>4537.057</v>
      </c>
      <c r="F99" s="66">
        <v>5645.2529</v>
      </c>
      <c r="G99" s="31">
        <v>27084</v>
      </c>
      <c r="H99">
        <v>38389</v>
      </c>
      <c r="I99" s="8"/>
      <c r="J99" s="8"/>
      <c r="K99" s="8"/>
      <c r="L99" s="5"/>
      <c r="M99" s="5"/>
      <c r="N99" s="5"/>
      <c r="O99" s="5"/>
      <c r="P99" s="5"/>
      <c r="Q99" s="5"/>
      <c r="R99" s="5"/>
      <c r="S99" s="26"/>
      <c r="T99" s="5"/>
      <c r="U99" s="5"/>
      <c r="V99" s="5"/>
      <c r="W99" s="5"/>
      <c r="X99" s="5"/>
      <c r="Y99" s="5"/>
      <c r="Z99" s="5"/>
      <c r="AA99" s="5"/>
      <c r="AB99" s="26"/>
      <c r="AC99" s="5"/>
      <c r="AD99" s="5"/>
      <c r="AE99" s="5"/>
      <c r="AF99" s="5"/>
      <c r="AG99" s="5"/>
      <c r="AH99" s="5"/>
      <c r="AI99" s="5"/>
      <c r="AJ99" s="5"/>
      <c r="AK99" s="26"/>
      <c r="AL99" s="5"/>
      <c r="AM99" s="5"/>
      <c r="AN99" s="5"/>
      <c r="AO99" s="5"/>
      <c r="AP99" s="5"/>
      <c r="AQ99" s="5"/>
      <c r="AR99" s="5"/>
      <c r="AS99" s="5"/>
      <c r="AT99" s="26"/>
      <c r="AU99" s="5"/>
      <c r="AV99" s="5"/>
      <c r="AW99" s="5"/>
      <c r="AX99" s="5"/>
      <c r="AY99" s="5"/>
      <c r="AZ99" s="5"/>
      <c r="BA99" s="5"/>
      <c r="BB99" s="5"/>
      <c r="BC99" s="26"/>
      <c r="BD99" s="5"/>
      <c r="BE99" s="4"/>
      <c r="BG99" s="5"/>
      <c r="BH99" s="26"/>
      <c r="BI99" s="5"/>
      <c r="BN99" s="5"/>
      <c r="BO99" s="5"/>
      <c r="BP99" s="5"/>
    </row>
    <row r="100" spans="1:68" s="23" customFormat="1" ht="12.75">
      <c r="A100" s="3"/>
      <c r="B100" s="4"/>
      <c r="C100" s="4"/>
      <c r="D100" s="4"/>
      <c r="E100" s="31"/>
      <c r="F100" s="66"/>
      <c r="G100" s="31"/>
      <c r="H100"/>
      <c r="I100" s="8"/>
      <c r="J100" s="8"/>
      <c r="K100" s="8"/>
      <c r="L100" s="5"/>
      <c r="M100" s="5"/>
      <c r="N100" s="5"/>
      <c r="O100" s="5"/>
      <c r="P100" s="5"/>
      <c r="Q100" s="5"/>
      <c r="R100" s="5"/>
      <c r="S100" s="26"/>
      <c r="T100" s="5"/>
      <c r="U100" s="5"/>
      <c r="V100" s="5"/>
      <c r="W100" s="5"/>
      <c r="X100" s="5"/>
      <c r="Y100" s="5"/>
      <c r="Z100" s="5"/>
      <c r="AA100" s="5"/>
      <c r="AB100" s="26"/>
      <c r="AC100" s="5"/>
      <c r="AD100" s="5"/>
      <c r="AE100" s="5"/>
      <c r="AF100" s="5"/>
      <c r="AG100" s="5"/>
      <c r="AH100" s="5"/>
      <c r="AI100" s="5"/>
      <c r="AJ100" s="5"/>
      <c r="AK100" s="26"/>
      <c r="AL100" s="5"/>
      <c r="AM100" s="5"/>
      <c r="AN100" s="5"/>
      <c r="AO100" s="5"/>
      <c r="AP100" s="5"/>
      <c r="AQ100" s="5"/>
      <c r="AR100" s="5"/>
      <c r="AS100" s="5"/>
      <c r="AT100" s="26"/>
      <c r="AU100" s="5"/>
      <c r="AV100" s="5"/>
      <c r="AW100" s="5"/>
      <c r="AX100" s="5"/>
      <c r="AY100" s="5"/>
      <c r="AZ100" s="5"/>
      <c r="BA100" s="5"/>
      <c r="BB100" s="5"/>
      <c r="BC100" s="26"/>
      <c r="BD100" s="5"/>
      <c r="BE100" s="4"/>
      <c r="BG100" s="5"/>
      <c r="BH100" s="26"/>
      <c r="BI100" s="5"/>
      <c r="BN100" s="5"/>
      <c r="BO100" s="5"/>
      <c r="BP100" s="5"/>
    </row>
    <row r="101" spans="1:68" s="23" customFormat="1" ht="12.75">
      <c r="A101" s="3" t="s">
        <v>7</v>
      </c>
      <c r="B101" s="4">
        <v>291</v>
      </c>
      <c r="C101" s="4">
        <v>326</v>
      </c>
      <c r="D101" s="4">
        <v>400</v>
      </c>
      <c r="E101" s="31">
        <v>601.1523</v>
      </c>
      <c r="F101" s="66">
        <v>804.4012</v>
      </c>
      <c r="G101" s="7">
        <v>4004.212085714285</v>
      </c>
      <c r="H101">
        <v>4972</v>
      </c>
      <c r="I101" s="8"/>
      <c r="J101" s="8"/>
      <c r="K101" s="8"/>
      <c r="L101" s="5"/>
      <c r="M101" s="5"/>
      <c r="N101" s="5"/>
      <c r="O101" s="5"/>
      <c r="P101" s="5"/>
      <c r="Q101" s="5"/>
      <c r="R101" s="5"/>
      <c r="S101" s="26"/>
      <c r="T101" s="5"/>
      <c r="U101" s="5"/>
      <c r="V101" s="5"/>
      <c r="W101" s="5"/>
      <c r="X101" s="5"/>
      <c r="Y101" s="5"/>
      <c r="Z101" s="5"/>
      <c r="AA101" s="5"/>
      <c r="AB101" s="26"/>
      <c r="AC101" s="5"/>
      <c r="AD101" s="5"/>
      <c r="AE101" s="5"/>
      <c r="AF101" s="5"/>
      <c r="AG101" s="5"/>
      <c r="AH101" s="5"/>
      <c r="AI101" s="5"/>
      <c r="AJ101" s="5"/>
      <c r="AK101" s="26"/>
      <c r="AL101" s="5"/>
      <c r="AM101" s="5"/>
      <c r="AN101" s="5"/>
      <c r="AO101" s="5"/>
      <c r="AP101" s="5"/>
      <c r="AQ101" s="5"/>
      <c r="AR101" s="5"/>
      <c r="AS101" s="5"/>
      <c r="AT101" s="26"/>
      <c r="AU101" s="5"/>
      <c r="AV101" s="5"/>
      <c r="AW101" s="5"/>
      <c r="AX101" s="5"/>
      <c r="AY101" s="5"/>
      <c r="AZ101" s="5"/>
      <c r="BA101" s="5"/>
      <c r="BB101" s="5"/>
      <c r="BC101" s="26"/>
      <c r="BD101" s="5"/>
      <c r="BE101" s="4"/>
      <c r="BG101" s="5"/>
      <c r="BH101" s="26"/>
      <c r="BI101" s="5"/>
      <c r="BN101" s="5"/>
      <c r="BO101" s="5"/>
      <c r="BP101" s="5"/>
    </row>
    <row r="102" spans="1:68" s="23" customFormat="1" ht="12.75">
      <c r="A102" s="3" t="s">
        <v>8</v>
      </c>
      <c r="B102" s="4">
        <v>33</v>
      </c>
      <c r="C102" s="4">
        <v>40</v>
      </c>
      <c r="D102" s="4">
        <v>54</v>
      </c>
      <c r="E102" s="31">
        <v>85.094</v>
      </c>
      <c r="F102" s="66">
        <v>123.6823</v>
      </c>
      <c r="G102" s="31">
        <v>848</v>
      </c>
      <c r="H102">
        <v>960</v>
      </c>
      <c r="I102" s="8"/>
      <c r="J102" s="8"/>
      <c r="K102" s="8"/>
      <c r="L102" s="5"/>
      <c r="M102" s="5"/>
      <c r="N102" s="5"/>
      <c r="O102" s="5"/>
      <c r="P102" s="5"/>
      <c r="Q102" s="5"/>
      <c r="R102" s="5"/>
      <c r="S102" s="26"/>
      <c r="T102" s="5"/>
      <c r="U102" s="5"/>
      <c r="V102" s="5"/>
      <c r="W102" s="5"/>
      <c r="X102" s="5"/>
      <c r="Y102" s="5"/>
      <c r="Z102" s="5"/>
      <c r="AA102" s="5"/>
      <c r="AB102" s="26"/>
      <c r="AC102" s="5"/>
      <c r="AD102" s="5"/>
      <c r="AE102" s="5"/>
      <c r="AF102" s="5"/>
      <c r="AG102" s="5"/>
      <c r="AH102" s="5"/>
      <c r="AI102" s="5"/>
      <c r="AJ102" s="5"/>
      <c r="AK102" s="26"/>
      <c r="AL102" s="5"/>
      <c r="AM102" s="5"/>
      <c r="AN102" s="5"/>
      <c r="AO102" s="5"/>
      <c r="AP102" s="5"/>
      <c r="AQ102" s="5"/>
      <c r="AR102" s="5"/>
      <c r="AS102" s="5"/>
      <c r="AT102" s="26"/>
      <c r="AU102" s="5"/>
      <c r="AV102" s="5"/>
      <c r="AW102" s="5"/>
      <c r="AX102" s="5"/>
      <c r="AY102" s="5"/>
      <c r="AZ102" s="5"/>
      <c r="BA102" s="5"/>
      <c r="BB102" s="5"/>
      <c r="BC102" s="26"/>
      <c r="BD102" s="5"/>
      <c r="BE102" s="4"/>
      <c r="BG102" s="5"/>
      <c r="BH102" s="26"/>
      <c r="BI102" s="5"/>
      <c r="BN102" s="5"/>
      <c r="BO102" s="5"/>
      <c r="BP102" s="5"/>
    </row>
    <row r="103" spans="1:68" s="23" customFormat="1" ht="12.75">
      <c r="A103" s="3" t="s">
        <v>9</v>
      </c>
      <c r="B103" s="4">
        <v>180</v>
      </c>
      <c r="C103" s="4">
        <v>187</v>
      </c>
      <c r="D103" s="4">
        <v>233</v>
      </c>
      <c r="E103" s="31">
        <v>396.1844</v>
      </c>
      <c r="F103" s="66">
        <v>561.8328</v>
      </c>
      <c r="G103" s="7">
        <v>2681.6046</v>
      </c>
      <c r="H103">
        <v>3366</v>
      </c>
      <c r="I103" s="8"/>
      <c r="J103" s="8"/>
      <c r="K103" s="8"/>
      <c r="L103" s="5"/>
      <c r="M103" s="5"/>
      <c r="N103" s="5"/>
      <c r="O103" s="5"/>
      <c r="P103" s="5"/>
      <c r="Q103" s="5"/>
      <c r="R103" s="5"/>
      <c r="S103" s="26"/>
      <c r="T103" s="5"/>
      <c r="U103" s="5"/>
      <c r="V103" s="5"/>
      <c r="W103" s="5"/>
      <c r="X103" s="5"/>
      <c r="Y103" s="5"/>
      <c r="Z103" s="5"/>
      <c r="AA103" s="5"/>
      <c r="AB103" s="26"/>
      <c r="AC103" s="5"/>
      <c r="AD103" s="5"/>
      <c r="AE103" s="5"/>
      <c r="AF103" s="5"/>
      <c r="AG103" s="5"/>
      <c r="AH103" s="5"/>
      <c r="AI103" s="5"/>
      <c r="AJ103" s="5"/>
      <c r="AK103" s="26"/>
      <c r="AL103" s="5"/>
      <c r="AM103" s="5"/>
      <c r="AN103" s="5"/>
      <c r="AO103" s="5"/>
      <c r="AP103" s="5"/>
      <c r="AQ103" s="5"/>
      <c r="AR103" s="5"/>
      <c r="AS103" s="5"/>
      <c r="AT103" s="26"/>
      <c r="AU103" s="5"/>
      <c r="AV103" s="5"/>
      <c r="AW103" s="5"/>
      <c r="AX103" s="5"/>
      <c r="AY103" s="5"/>
      <c r="AZ103" s="5"/>
      <c r="BA103" s="5"/>
      <c r="BB103" s="5"/>
      <c r="BC103" s="26"/>
      <c r="BD103" s="5"/>
      <c r="BE103" s="4"/>
      <c r="BG103" s="5"/>
      <c r="BH103" s="26"/>
      <c r="BI103" s="5"/>
      <c r="BN103" s="5"/>
      <c r="BO103" s="5"/>
      <c r="BP103" s="5"/>
    </row>
    <row r="104" spans="1:68" s="23" customFormat="1" ht="12.75">
      <c r="A104" s="3" t="s">
        <v>10</v>
      </c>
      <c r="B104" s="4">
        <v>63</v>
      </c>
      <c r="C104" s="4">
        <v>70</v>
      </c>
      <c r="D104" s="4">
        <v>90</v>
      </c>
      <c r="E104" s="31">
        <v>108.7608</v>
      </c>
      <c r="F104" s="66">
        <v>139.5292</v>
      </c>
      <c r="G104" s="31">
        <v>1027</v>
      </c>
      <c r="H104">
        <v>1142</v>
      </c>
      <c r="I104" s="8"/>
      <c r="J104" s="8"/>
      <c r="K104" s="8"/>
      <c r="L104" s="5"/>
      <c r="M104" s="5"/>
      <c r="N104" s="5"/>
      <c r="O104" s="5"/>
      <c r="P104" s="5"/>
      <c r="Q104" s="5"/>
      <c r="R104" s="5"/>
      <c r="S104" s="26"/>
      <c r="T104" s="5"/>
      <c r="U104" s="5"/>
      <c r="V104" s="5"/>
      <c r="W104" s="5"/>
      <c r="X104" s="5"/>
      <c r="Y104" s="5"/>
      <c r="Z104" s="5"/>
      <c r="AA104" s="5"/>
      <c r="AB104" s="26"/>
      <c r="AC104" s="5"/>
      <c r="AD104" s="5"/>
      <c r="AE104" s="5"/>
      <c r="AF104" s="5"/>
      <c r="AG104" s="5"/>
      <c r="AH104" s="5"/>
      <c r="AI104" s="5"/>
      <c r="AJ104" s="5"/>
      <c r="AK104" s="26"/>
      <c r="AL104" s="5"/>
      <c r="AM104" s="5"/>
      <c r="AN104" s="5"/>
      <c r="AO104" s="5"/>
      <c r="AP104" s="5"/>
      <c r="AQ104" s="5"/>
      <c r="AR104" s="5"/>
      <c r="AS104" s="5"/>
      <c r="AT104" s="26"/>
      <c r="AU104" s="5"/>
      <c r="AV104" s="5"/>
      <c r="AW104" s="5"/>
      <c r="AX104" s="5"/>
      <c r="AY104" s="5"/>
      <c r="AZ104" s="5"/>
      <c r="BA104" s="5"/>
      <c r="BB104" s="5"/>
      <c r="BC104" s="26"/>
      <c r="BD104" s="5"/>
      <c r="BE104" s="4"/>
      <c r="BG104" s="5"/>
      <c r="BH104" s="26"/>
      <c r="BI104" s="5"/>
      <c r="BN104" s="5"/>
      <c r="BO104" s="5"/>
      <c r="BP104" s="5"/>
    </row>
    <row r="105" spans="1:68" s="23" customFormat="1" ht="12.75">
      <c r="A105" s="3"/>
      <c r="B105" s="4"/>
      <c r="C105" s="4"/>
      <c r="D105" s="4"/>
      <c r="E105" s="4"/>
      <c r="F105" s="48"/>
      <c r="G105"/>
      <c r="H105" s="3"/>
      <c r="I105" s="4"/>
      <c r="J105" s="4"/>
      <c r="K105" s="4"/>
      <c r="L105" s="5"/>
      <c r="M105" s="5"/>
      <c r="N105" s="5"/>
      <c r="O105" s="5"/>
      <c r="P105" s="5"/>
      <c r="Q105" s="5"/>
      <c r="R105" s="5"/>
      <c r="S105" s="26"/>
      <c r="T105" s="5"/>
      <c r="U105" s="5"/>
      <c r="V105" s="5"/>
      <c r="W105" s="5"/>
      <c r="X105" s="5"/>
      <c r="Y105" s="5"/>
      <c r="Z105" s="5"/>
      <c r="AA105" s="5"/>
      <c r="AB105" s="26"/>
      <c r="AC105" s="5"/>
      <c r="AD105" s="5"/>
      <c r="AE105" s="5"/>
      <c r="AF105" s="5"/>
      <c r="AG105" s="5"/>
      <c r="AH105" s="5"/>
      <c r="AI105" s="5"/>
      <c r="AJ105" s="5"/>
      <c r="AK105" s="26"/>
      <c r="AL105" s="5"/>
      <c r="AM105" s="5"/>
      <c r="AN105" s="5"/>
      <c r="AO105" s="5"/>
      <c r="AP105" s="5"/>
      <c r="AQ105" s="5"/>
      <c r="AR105" s="5"/>
      <c r="AS105" s="5"/>
      <c r="AT105" s="26"/>
      <c r="AU105" s="5"/>
      <c r="AV105" s="5"/>
      <c r="AW105" s="5"/>
      <c r="AX105" s="5"/>
      <c r="AY105" s="5"/>
      <c r="AZ105" s="5"/>
      <c r="BA105" s="5"/>
      <c r="BB105" s="5"/>
      <c r="BC105" s="26"/>
      <c r="BD105" s="5"/>
      <c r="BE105" s="4"/>
      <c r="BG105" s="5"/>
      <c r="BH105" s="26"/>
      <c r="BI105" s="5"/>
      <c r="BN105" s="5"/>
      <c r="BO105" s="5"/>
      <c r="BP105" s="5"/>
    </row>
    <row r="106" spans="1:68" s="23" customFormat="1" ht="12.75">
      <c r="A106" s="6" t="s">
        <v>99</v>
      </c>
      <c r="B106" s="5">
        <v>6</v>
      </c>
      <c r="C106" s="5">
        <v>5.53</v>
      </c>
      <c r="D106" s="5">
        <v>5.51</v>
      </c>
      <c r="E106" s="5">
        <v>7.04</v>
      </c>
      <c r="F106" s="54">
        <v>7.63</v>
      </c>
      <c r="G106" s="32">
        <v>6.25</v>
      </c>
      <c r="H106">
        <v>6.05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6"/>
      <c r="T106" s="5"/>
      <c r="U106" s="5"/>
      <c r="V106" s="5"/>
      <c r="W106" s="5"/>
      <c r="X106" s="5"/>
      <c r="Y106" s="5"/>
      <c r="Z106" s="5"/>
      <c r="AA106" s="5"/>
      <c r="AB106" s="26"/>
      <c r="AC106" s="5"/>
      <c r="AD106" s="5"/>
      <c r="AE106" s="5"/>
      <c r="AF106" s="5"/>
      <c r="AG106" s="5"/>
      <c r="AH106" s="5"/>
      <c r="AI106" s="5"/>
      <c r="AJ106" s="5"/>
      <c r="AK106" s="26"/>
      <c r="AL106" s="5"/>
      <c r="AM106" s="5"/>
      <c r="AN106" s="5"/>
      <c r="AO106" s="5"/>
      <c r="AP106" s="5"/>
      <c r="AQ106" s="5"/>
      <c r="AR106" s="5"/>
      <c r="AS106" s="5"/>
      <c r="AT106" s="26"/>
      <c r="AU106" s="5"/>
      <c r="AV106" s="5"/>
      <c r="AW106" s="5"/>
      <c r="AX106" s="5"/>
      <c r="AY106" s="5"/>
      <c r="AZ106" s="5"/>
      <c r="BA106" s="5"/>
      <c r="BB106" s="5"/>
      <c r="BC106" s="26"/>
      <c r="BD106" s="5"/>
      <c r="BE106" s="4"/>
      <c r="BG106" s="5"/>
      <c r="BH106" s="26"/>
      <c r="BI106" s="5"/>
      <c r="BN106" s="5"/>
      <c r="BO106" s="5"/>
      <c r="BP106" s="5"/>
    </row>
    <row r="107" spans="1:68" s="23" customFormat="1" ht="12.75">
      <c r="A107" s="6" t="s">
        <v>98</v>
      </c>
      <c r="B107" s="5">
        <v>4.42</v>
      </c>
      <c r="C107" s="5">
        <v>5.19</v>
      </c>
      <c r="D107" s="5">
        <v>4.98</v>
      </c>
      <c r="E107" s="5">
        <v>5.15</v>
      </c>
      <c r="F107" s="54">
        <v>5.25</v>
      </c>
      <c r="G107" s="32">
        <v>5.09</v>
      </c>
      <c r="H107">
        <v>4.43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26"/>
      <c r="T107" s="5"/>
      <c r="U107" s="5"/>
      <c r="V107" s="5"/>
      <c r="W107" s="5"/>
      <c r="X107" s="5"/>
      <c r="Y107" s="5"/>
      <c r="Z107" s="5"/>
      <c r="AA107" s="5"/>
      <c r="AB107" s="26"/>
      <c r="AC107" s="5"/>
      <c r="AD107" s="5"/>
      <c r="AE107" s="5"/>
      <c r="AF107" s="5"/>
      <c r="AG107" s="5"/>
      <c r="AH107" s="5"/>
      <c r="AI107" s="5"/>
      <c r="AJ107" s="5"/>
      <c r="AK107" s="26"/>
      <c r="AL107" s="5"/>
      <c r="AM107" s="5"/>
      <c r="AN107" s="5"/>
      <c r="AO107" s="5"/>
      <c r="AP107" s="5"/>
      <c r="AQ107" s="5"/>
      <c r="AR107" s="5"/>
      <c r="AS107" s="5"/>
      <c r="AT107" s="26"/>
      <c r="AU107" s="5"/>
      <c r="AV107" s="5"/>
      <c r="AW107" s="5"/>
      <c r="AX107" s="5"/>
      <c r="AY107" s="5"/>
      <c r="AZ107" s="5"/>
      <c r="BA107" s="5"/>
      <c r="BB107" s="5"/>
      <c r="BC107" s="26"/>
      <c r="BD107" s="5"/>
      <c r="BE107" s="4"/>
      <c r="BG107" s="5"/>
      <c r="BH107" s="26"/>
      <c r="BI107" s="5"/>
      <c r="BN107" s="5"/>
      <c r="BO107" s="5"/>
      <c r="BP107" s="5"/>
    </row>
    <row r="108" spans="1:68" s="23" customFormat="1" ht="12.75">
      <c r="A108" s="6" t="s">
        <v>44</v>
      </c>
      <c r="B108" s="5">
        <v>12.76</v>
      </c>
      <c r="C108" s="5">
        <v>14.15</v>
      </c>
      <c r="D108" s="5">
        <v>13.75</v>
      </c>
      <c r="E108" s="5">
        <v>9.49</v>
      </c>
      <c r="F108" s="54">
        <v>9.26</v>
      </c>
      <c r="G108" s="32">
        <v>10.79</v>
      </c>
      <c r="H108">
        <v>13.52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26"/>
      <c r="T108" s="5"/>
      <c r="U108" s="5"/>
      <c r="V108" s="5"/>
      <c r="W108" s="5"/>
      <c r="X108" s="5"/>
      <c r="Y108" s="5"/>
      <c r="Z108" s="5"/>
      <c r="AA108" s="5"/>
      <c r="AB108" s="26"/>
      <c r="AC108" s="5"/>
      <c r="AD108" s="5"/>
      <c r="AE108" s="5"/>
      <c r="AF108" s="5"/>
      <c r="AG108" s="5"/>
      <c r="AH108" s="5"/>
      <c r="AI108" s="5"/>
      <c r="AJ108" s="5"/>
      <c r="AK108" s="26"/>
      <c r="AL108" s="5"/>
      <c r="AM108" s="5"/>
      <c r="AN108" s="5"/>
      <c r="AO108" s="5"/>
      <c r="AP108" s="5"/>
      <c r="AQ108" s="5"/>
      <c r="AR108" s="5"/>
      <c r="AS108" s="5"/>
      <c r="AT108" s="26"/>
      <c r="AU108" s="5"/>
      <c r="AV108" s="5"/>
      <c r="AW108" s="5"/>
      <c r="AX108" s="5"/>
      <c r="AY108" s="5"/>
      <c r="AZ108" s="5"/>
      <c r="BA108" s="5"/>
      <c r="BB108" s="5"/>
      <c r="BC108" s="26"/>
      <c r="BD108" s="5"/>
      <c r="BE108" s="4"/>
      <c r="BG108" s="5"/>
      <c r="BH108" s="26"/>
      <c r="BI108" s="5"/>
      <c r="BN108" s="5"/>
      <c r="BO108" s="5"/>
      <c r="BP108" s="5"/>
    </row>
    <row r="109" spans="1:68" s="23" customFormat="1" ht="12.75">
      <c r="A109" s="6"/>
      <c r="B109" s="5"/>
      <c r="C109" s="5"/>
      <c r="D109" s="5"/>
      <c r="E109" s="5"/>
      <c r="F109" s="54"/>
      <c r="G109"/>
      <c r="H10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26"/>
      <c r="T109" s="5"/>
      <c r="U109" s="5"/>
      <c r="V109" s="5"/>
      <c r="W109" s="5"/>
      <c r="X109" s="5"/>
      <c r="Y109" s="5"/>
      <c r="Z109" s="5"/>
      <c r="AA109" s="5"/>
      <c r="AB109" s="26"/>
      <c r="AC109" s="5"/>
      <c r="AD109" s="5"/>
      <c r="AE109" s="5"/>
      <c r="AF109" s="5"/>
      <c r="AG109" s="5"/>
      <c r="AH109" s="5"/>
      <c r="AI109" s="5"/>
      <c r="AJ109" s="5"/>
      <c r="AK109" s="26"/>
      <c r="AL109" s="5"/>
      <c r="AM109" s="5"/>
      <c r="AN109" s="5"/>
      <c r="AO109" s="5"/>
      <c r="AP109" s="5"/>
      <c r="AQ109" s="5"/>
      <c r="AR109" s="5"/>
      <c r="AS109" s="5"/>
      <c r="AT109" s="26"/>
      <c r="AU109" s="5"/>
      <c r="AV109" s="5"/>
      <c r="AW109" s="5"/>
      <c r="AX109" s="5"/>
      <c r="AY109" s="5"/>
      <c r="AZ109" s="5"/>
      <c r="BA109" s="5"/>
      <c r="BB109" s="5"/>
      <c r="BC109" s="26"/>
      <c r="BD109" s="5"/>
      <c r="BE109" s="4"/>
      <c r="BG109" s="5"/>
      <c r="BH109" s="26"/>
      <c r="BI109" s="5"/>
      <c r="BN109" s="5"/>
      <c r="BO109" s="5"/>
      <c r="BP109" s="5"/>
    </row>
    <row r="110" spans="1:68" s="23" customFormat="1" ht="12.75">
      <c r="A110" s="6" t="s">
        <v>11</v>
      </c>
      <c r="B110" s="5">
        <v>1.33</v>
      </c>
      <c r="C110" s="5">
        <v>1.46</v>
      </c>
      <c r="D110" s="5">
        <v>1.57</v>
      </c>
      <c r="E110" s="32">
        <v>1.6</v>
      </c>
      <c r="F110" s="67">
        <v>1.5</v>
      </c>
      <c r="G110" s="5">
        <v>1.12</v>
      </c>
      <c r="H110">
        <v>1.13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26"/>
      <c r="T110" s="5"/>
      <c r="U110" s="5"/>
      <c r="V110" s="5"/>
      <c r="W110" s="5"/>
      <c r="X110" s="5"/>
      <c r="Y110" s="5"/>
      <c r="Z110" s="5"/>
      <c r="AA110" s="5"/>
      <c r="AB110" s="26"/>
      <c r="AC110" s="5"/>
      <c r="AD110" s="5"/>
      <c r="AE110" s="5"/>
      <c r="AF110" s="5"/>
      <c r="AG110" s="5"/>
      <c r="AH110" s="5"/>
      <c r="AI110" s="5"/>
      <c r="AJ110" s="5"/>
      <c r="AK110" s="26"/>
      <c r="AL110" s="5"/>
      <c r="AM110" s="5"/>
      <c r="AN110" s="5"/>
      <c r="AO110" s="5"/>
      <c r="AP110" s="5"/>
      <c r="AQ110" s="5"/>
      <c r="AR110" s="5"/>
      <c r="AS110" s="5"/>
      <c r="AT110" s="26"/>
      <c r="AU110" s="5"/>
      <c r="AV110" s="5"/>
      <c r="AW110" s="5"/>
      <c r="AX110" s="5"/>
      <c r="AY110" s="5"/>
      <c r="AZ110" s="5"/>
      <c r="BA110" s="5"/>
      <c r="BB110" s="5"/>
      <c r="BC110" s="26"/>
      <c r="BD110" s="5"/>
      <c r="BE110" s="4"/>
      <c r="BG110" s="5"/>
      <c r="BH110" s="26"/>
      <c r="BI110" s="5"/>
      <c r="BN110" s="5"/>
      <c r="BO110" s="5"/>
      <c r="BP110" s="5"/>
    </row>
    <row r="111" spans="1:68" s="23" customFormat="1" ht="12.75">
      <c r="A111" s="6" t="s">
        <v>12</v>
      </c>
      <c r="B111" s="5">
        <v>12.18</v>
      </c>
      <c r="C111" s="5">
        <v>12.33</v>
      </c>
      <c r="D111" s="5">
        <v>12.58</v>
      </c>
      <c r="E111" s="32">
        <v>12.48</v>
      </c>
      <c r="F111" s="67">
        <v>12.69</v>
      </c>
      <c r="G111" s="32">
        <v>15.23</v>
      </c>
      <c r="H111" s="6">
        <v>13.98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26"/>
      <c r="T111" s="5"/>
      <c r="U111" s="5"/>
      <c r="V111" s="5"/>
      <c r="W111" s="5"/>
      <c r="X111" s="5"/>
      <c r="Y111" s="5"/>
      <c r="Z111" s="5"/>
      <c r="AA111" s="5"/>
      <c r="AB111" s="26"/>
      <c r="AC111" s="5"/>
      <c r="AD111" s="5"/>
      <c r="AE111" s="5"/>
      <c r="AF111" s="5"/>
      <c r="AG111" s="5"/>
      <c r="AH111" s="5"/>
      <c r="AI111" s="5"/>
      <c r="AJ111" s="5"/>
      <c r="AK111" s="26"/>
      <c r="AL111" s="5"/>
      <c r="AM111" s="5"/>
      <c r="AN111" s="5"/>
      <c r="AO111" s="5"/>
      <c r="AP111" s="5"/>
      <c r="AQ111" s="5"/>
      <c r="AR111" s="5"/>
      <c r="AS111" s="5"/>
      <c r="AT111" s="26"/>
      <c r="AU111" s="5"/>
      <c r="AV111" s="5"/>
      <c r="AW111" s="5"/>
      <c r="AX111" s="5"/>
      <c r="AY111" s="5"/>
      <c r="AZ111" s="5"/>
      <c r="BA111" s="5"/>
      <c r="BB111" s="5"/>
      <c r="BC111" s="26"/>
      <c r="BD111" s="5"/>
      <c r="BE111" s="4"/>
      <c r="BG111" s="5"/>
      <c r="BH111" s="26"/>
      <c r="BI111" s="5"/>
      <c r="BN111" s="5"/>
      <c r="BO111" s="5"/>
      <c r="BP111" s="5"/>
    </row>
    <row r="112" spans="1:68" s="23" customFormat="1" ht="12.75">
      <c r="A112" s="6" t="s">
        <v>13</v>
      </c>
      <c r="B112" s="5">
        <v>3.37</v>
      </c>
      <c r="C112" s="5">
        <v>1.95</v>
      </c>
      <c r="D112" s="5">
        <v>1.09</v>
      </c>
      <c r="E112" s="32">
        <v>0.98</v>
      </c>
      <c r="F112" s="67">
        <v>1.08</v>
      </c>
      <c r="G112" s="32">
        <v>1.3</v>
      </c>
      <c r="H112" s="5">
        <v>1.05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26"/>
      <c r="T112" s="5"/>
      <c r="U112" s="5"/>
      <c r="V112" s="5"/>
      <c r="W112" s="5"/>
      <c r="X112" s="5"/>
      <c r="Y112" s="5"/>
      <c r="Z112" s="5"/>
      <c r="AA112" s="5"/>
      <c r="AB112" s="26"/>
      <c r="AC112" s="5"/>
      <c r="AD112" s="5"/>
      <c r="AE112" s="5"/>
      <c r="AF112" s="5"/>
      <c r="AG112" s="5"/>
      <c r="AH112" s="5"/>
      <c r="AI112" s="5"/>
      <c r="AJ112" s="5"/>
      <c r="AK112" s="26"/>
      <c r="AL112" s="5"/>
      <c r="AM112" s="5"/>
      <c r="AN112" s="5"/>
      <c r="AO112" s="5"/>
      <c r="AP112" s="5"/>
      <c r="AQ112" s="5"/>
      <c r="AR112" s="5"/>
      <c r="AS112" s="5"/>
      <c r="AT112" s="26"/>
      <c r="AU112" s="5"/>
      <c r="AV112" s="5"/>
      <c r="AW112" s="5"/>
      <c r="AX112" s="5"/>
      <c r="AY112" s="5"/>
      <c r="AZ112" s="5"/>
      <c r="BA112" s="5"/>
      <c r="BB112" s="5"/>
      <c r="BC112" s="26"/>
      <c r="BD112" s="5"/>
      <c r="BE112" s="4"/>
      <c r="BG112" s="5"/>
      <c r="BH112" s="26"/>
      <c r="BI112" s="5"/>
      <c r="BN112" s="5"/>
      <c r="BO112" s="5"/>
      <c r="BP112" s="5"/>
    </row>
    <row r="113" spans="1:68" s="23" customFormat="1" ht="12.75">
      <c r="A113" s="5"/>
      <c r="B113" s="5"/>
      <c r="C113" s="5"/>
      <c r="D113" s="5"/>
      <c r="E113" s="5"/>
      <c r="F113" s="5"/>
      <c r="G113" s="2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26"/>
      <c r="T113" s="5"/>
      <c r="U113" s="5"/>
      <c r="V113" s="5"/>
      <c r="W113" s="5"/>
      <c r="X113" s="5"/>
      <c r="Y113" s="5"/>
      <c r="Z113" s="5"/>
      <c r="AA113" s="5"/>
      <c r="AB113" s="26"/>
      <c r="AC113" s="5"/>
      <c r="AD113" s="5"/>
      <c r="AE113" s="5"/>
      <c r="AF113" s="5"/>
      <c r="AG113" s="5"/>
      <c r="AH113" s="5"/>
      <c r="AI113" s="5"/>
      <c r="AJ113" s="5"/>
      <c r="AK113" s="26"/>
      <c r="AL113" s="5"/>
      <c r="AM113" s="5"/>
      <c r="AN113" s="5"/>
      <c r="AO113" s="5"/>
      <c r="AP113" s="5"/>
      <c r="AQ113" s="5"/>
      <c r="AR113" s="5"/>
      <c r="AS113" s="5"/>
      <c r="AT113" s="26"/>
      <c r="AU113" s="5"/>
      <c r="AV113" s="5"/>
      <c r="AW113" s="5"/>
      <c r="AX113" s="5"/>
      <c r="AY113" s="5"/>
      <c r="AZ113" s="5"/>
      <c r="BA113" s="5"/>
      <c r="BB113" s="5"/>
      <c r="BC113" s="26"/>
      <c r="BD113" s="5"/>
      <c r="BE113" s="4"/>
      <c r="BG113" s="5"/>
      <c r="BH113" s="26"/>
      <c r="BI113" s="5"/>
      <c r="BN113" s="5"/>
      <c r="BO113" s="5"/>
      <c r="BP113" s="5"/>
    </row>
    <row r="114" spans="1:68" s="23" customFormat="1" ht="12.75">
      <c r="A114" s="5"/>
      <c r="B114" s="5"/>
      <c r="C114" s="5"/>
      <c r="D114" s="5"/>
      <c r="E114" s="5"/>
      <c r="F114" s="5"/>
      <c r="G114" s="2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26"/>
      <c r="T114" s="5"/>
      <c r="U114" s="5"/>
      <c r="V114" s="5"/>
      <c r="W114" s="5"/>
      <c r="X114" s="5"/>
      <c r="Y114" s="5"/>
      <c r="Z114" s="5"/>
      <c r="AA114" s="5"/>
      <c r="AB114" s="26"/>
      <c r="AC114" s="5"/>
      <c r="AD114" s="5"/>
      <c r="AE114" s="5"/>
      <c r="AF114" s="5"/>
      <c r="AG114" s="5"/>
      <c r="AH114" s="5"/>
      <c r="AI114" s="5"/>
      <c r="AJ114" s="5"/>
      <c r="AK114" s="26"/>
      <c r="AL114" s="5"/>
      <c r="AM114" s="5"/>
      <c r="AN114" s="5"/>
      <c r="AO114" s="5"/>
      <c r="AP114" s="5"/>
      <c r="AQ114" s="5"/>
      <c r="AR114" s="5"/>
      <c r="AS114" s="5"/>
      <c r="AT114" s="26"/>
      <c r="AU114" s="5"/>
      <c r="AV114" s="5"/>
      <c r="AW114" s="5"/>
      <c r="AX114" s="5"/>
      <c r="AY114" s="5"/>
      <c r="AZ114" s="5"/>
      <c r="BA114" s="5"/>
      <c r="BB114" s="5"/>
      <c r="BC114" s="26"/>
      <c r="BD114" s="5"/>
      <c r="BE114" s="4"/>
      <c r="BG114" s="5"/>
      <c r="BH114" s="26"/>
      <c r="BI114" s="5"/>
      <c r="BN114" s="5"/>
      <c r="BO114" s="5"/>
      <c r="BP114" s="5"/>
    </row>
    <row r="115" spans="1:68" s="23" customFormat="1" ht="12.75">
      <c r="A115" s="49" t="s">
        <v>35</v>
      </c>
      <c r="B115" s="50"/>
      <c r="C115" s="50"/>
      <c r="D115" s="50"/>
      <c r="E115" s="50"/>
      <c r="F115" s="50"/>
      <c r="G115" s="117" t="s">
        <v>77</v>
      </c>
      <c r="H115" s="117"/>
      <c r="L115" s="5"/>
      <c r="M115" s="5"/>
      <c r="N115" s="5"/>
      <c r="O115" s="5"/>
      <c r="P115" s="5"/>
      <c r="Q115" s="5"/>
      <c r="R115" s="5"/>
      <c r="S115" s="26"/>
      <c r="T115" s="5"/>
      <c r="U115" s="5"/>
      <c r="V115" s="5"/>
      <c r="W115" s="5"/>
      <c r="X115" s="5"/>
      <c r="Y115" s="5"/>
      <c r="Z115" s="5"/>
      <c r="AA115" s="5"/>
      <c r="AB115" s="26"/>
      <c r="AC115" s="5"/>
      <c r="AD115" s="5"/>
      <c r="AE115" s="5"/>
      <c r="AF115" s="5"/>
      <c r="AG115" s="5"/>
      <c r="AH115" s="5"/>
      <c r="AI115" s="5"/>
      <c r="AJ115" s="5"/>
      <c r="AK115" s="26"/>
      <c r="AL115" s="5"/>
      <c r="AM115" s="5"/>
      <c r="AN115" s="5"/>
      <c r="AO115" s="5"/>
      <c r="AP115" s="5"/>
      <c r="AQ115" s="5"/>
      <c r="AR115" s="5"/>
      <c r="AS115" s="5"/>
      <c r="AT115" s="26"/>
      <c r="AU115" s="5"/>
      <c r="AV115" s="5"/>
      <c r="AW115" s="5"/>
      <c r="AX115" s="5"/>
      <c r="AY115" s="5"/>
      <c r="AZ115" s="5"/>
      <c r="BA115" s="5"/>
      <c r="BB115" s="5"/>
      <c r="BC115" s="26"/>
      <c r="BD115" s="5"/>
      <c r="BE115" s="4"/>
      <c r="BG115" s="5"/>
      <c r="BH115" s="26"/>
      <c r="BI115" s="5"/>
      <c r="BN115" s="5"/>
      <c r="BO115" s="5"/>
      <c r="BP115" s="5"/>
    </row>
    <row r="116" spans="8:68" s="23" customFormat="1" ht="12.75">
      <c r="H116" s="37" t="s">
        <v>14</v>
      </c>
      <c r="I116" s="37"/>
      <c r="J116" s="37"/>
      <c r="K116" s="37"/>
      <c r="L116" s="5"/>
      <c r="M116" s="5"/>
      <c r="N116" s="5"/>
      <c r="O116" s="5"/>
      <c r="P116" s="5"/>
      <c r="Q116" s="5"/>
      <c r="R116" s="5"/>
      <c r="S116" s="26"/>
      <c r="T116" s="5"/>
      <c r="U116" s="5"/>
      <c r="V116" s="5"/>
      <c r="W116" s="5"/>
      <c r="X116" s="5"/>
      <c r="Y116" s="5"/>
      <c r="Z116" s="5"/>
      <c r="AA116" s="5"/>
      <c r="AB116" s="26"/>
      <c r="AC116" s="5"/>
      <c r="AD116" s="5"/>
      <c r="AE116" s="5"/>
      <c r="AF116" s="5"/>
      <c r="AG116" s="5"/>
      <c r="AH116" s="5"/>
      <c r="AI116" s="5"/>
      <c r="AJ116" s="5"/>
      <c r="AK116" s="26"/>
      <c r="AL116" s="5"/>
      <c r="AM116" s="5"/>
      <c r="AN116" s="5"/>
      <c r="AO116" s="5"/>
      <c r="AP116" s="5"/>
      <c r="AQ116" s="5"/>
      <c r="AR116" s="5"/>
      <c r="AS116" s="5"/>
      <c r="AT116" s="26"/>
      <c r="AU116" s="5"/>
      <c r="AV116" s="5"/>
      <c r="AW116" s="5"/>
      <c r="AX116" s="5"/>
      <c r="AY116" s="5"/>
      <c r="AZ116" s="5"/>
      <c r="BA116" s="5"/>
      <c r="BB116" s="5"/>
      <c r="BC116" s="26"/>
      <c r="BD116" s="5"/>
      <c r="BE116" s="4"/>
      <c r="BG116" s="5"/>
      <c r="BH116" s="26"/>
      <c r="BI116" s="5"/>
      <c r="BN116" s="5"/>
      <c r="BO116" s="5"/>
      <c r="BP116" s="5"/>
    </row>
    <row r="117" spans="1:68" s="23" customFormat="1" ht="12.75">
      <c r="A117" s="51" t="s">
        <v>1</v>
      </c>
      <c r="B117" s="52" t="s">
        <v>0</v>
      </c>
      <c r="C117" s="52" t="s">
        <v>91</v>
      </c>
      <c r="D117" s="52" t="s">
        <v>95</v>
      </c>
      <c r="E117" s="52" t="s">
        <v>106</v>
      </c>
      <c r="F117" s="52" t="s">
        <v>111</v>
      </c>
      <c r="G117" s="51" t="s">
        <v>43</v>
      </c>
      <c r="H117" s="51" t="s">
        <v>88</v>
      </c>
      <c r="I117" s="13"/>
      <c r="J117" s="13"/>
      <c r="K117" s="13"/>
      <c r="L117" s="5"/>
      <c r="M117" s="5"/>
      <c r="N117" s="5"/>
      <c r="O117" s="5"/>
      <c r="P117" s="5"/>
      <c r="Q117" s="5"/>
      <c r="R117" s="5"/>
      <c r="S117" s="26"/>
      <c r="T117" s="5"/>
      <c r="U117" s="5"/>
      <c r="V117" s="5"/>
      <c r="W117" s="5"/>
      <c r="X117" s="5"/>
      <c r="Y117" s="5"/>
      <c r="Z117" s="5"/>
      <c r="AA117" s="5"/>
      <c r="AB117" s="26"/>
      <c r="AC117" s="5"/>
      <c r="AD117" s="5"/>
      <c r="AE117" s="5"/>
      <c r="AF117" s="5"/>
      <c r="AG117" s="5"/>
      <c r="AH117" s="5"/>
      <c r="AI117" s="5"/>
      <c r="AJ117" s="5"/>
      <c r="AK117" s="26"/>
      <c r="AL117" s="5"/>
      <c r="AM117" s="5"/>
      <c r="AN117" s="5"/>
      <c r="AO117" s="5"/>
      <c r="AP117" s="5"/>
      <c r="AQ117" s="5"/>
      <c r="AR117" s="5"/>
      <c r="AS117" s="5"/>
      <c r="AT117" s="26"/>
      <c r="AU117" s="5"/>
      <c r="AV117" s="5"/>
      <c r="AW117" s="5"/>
      <c r="AX117" s="5"/>
      <c r="AY117" s="5"/>
      <c r="AZ117" s="5"/>
      <c r="BA117" s="5"/>
      <c r="BB117" s="5"/>
      <c r="BC117" s="26"/>
      <c r="BD117" s="5"/>
      <c r="BE117" s="4"/>
      <c r="BG117" s="5"/>
      <c r="BH117" s="26"/>
      <c r="BI117" s="5"/>
      <c r="BN117" s="5"/>
      <c r="BO117" s="5"/>
      <c r="BP117" s="5"/>
    </row>
    <row r="118" spans="1:68" s="23" customFormat="1" ht="12.75">
      <c r="A118" s="51"/>
      <c r="B118" s="51"/>
      <c r="C118" s="51"/>
      <c r="D118" s="51"/>
      <c r="E118" s="51"/>
      <c r="F118" s="51"/>
      <c r="G118" s="52" t="s">
        <v>111</v>
      </c>
      <c r="H118" s="52" t="s">
        <v>111</v>
      </c>
      <c r="I118" s="38"/>
      <c r="J118" s="38"/>
      <c r="K118" s="38"/>
      <c r="L118" s="5"/>
      <c r="M118" s="5"/>
      <c r="N118" s="5"/>
      <c r="O118" s="5"/>
      <c r="P118" s="5"/>
      <c r="Q118" s="5"/>
      <c r="R118" s="5"/>
      <c r="S118" s="26"/>
      <c r="T118" s="5"/>
      <c r="U118" s="5"/>
      <c r="V118" s="5"/>
      <c r="W118" s="5"/>
      <c r="X118" s="5"/>
      <c r="Y118" s="5"/>
      <c r="Z118" s="5"/>
      <c r="AA118" s="5"/>
      <c r="AB118" s="26"/>
      <c r="AC118" s="5"/>
      <c r="AD118" s="5"/>
      <c r="AE118" s="5"/>
      <c r="AF118" s="5"/>
      <c r="AG118" s="5"/>
      <c r="AH118" s="5"/>
      <c r="AI118" s="5"/>
      <c r="AJ118" s="5"/>
      <c r="AK118" s="26"/>
      <c r="AL118" s="5"/>
      <c r="AM118" s="5"/>
      <c r="AN118" s="5"/>
      <c r="AO118" s="5"/>
      <c r="AP118" s="5"/>
      <c r="AQ118" s="5"/>
      <c r="AR118" s="5"/>
      <c r="AS118" s="5"/>
      <c r="AT118" s="26"/>
      <c r="AU118" s="5"/>
      <c r="AV118" s="5"/>
      <c r="AW118" s="5"/>
      <c r="AX118" s="5"/>
      <c r="AY118" s="5"/>
      <c r="AZ118" s="5"/>
      <c r="BA118" s="5"/>
      <c r="BB118" s="5"/>
      <c r="BC118" s="26"/>
      <c r="BD118" s="5"/>
      <c r="BE118" s="4"/>
      <c r="BG118" s="5"/>
      <c r="BH118" s="26"/>
      <c r="BI118" s="5"/>
      <c r="BN118" s="5"/>
      <c r="BO118" s="5"/>
      <c r="BP118" s="5"/>
    </row>
    <row r="119" spans="1:68" s="23" customFormat="1" ht="12.75">
      <c r="A119" s="3" t="s">
        <v>2</v>
      </c>
      <c r="B119" s="4">
        <v>89</v>
      </c>
      <c r="C119" s="4">
        <v>91</v>
      </c>
      <c r="D119" s="4">
        <v>93</v>
      </c>
      <c r="E119" s="4">
        <v>77</v>
      </c>
      <c r="F119" s="48">
        <v>81</v>
      </c>
      <c r="G119" s="7">
        <v>411.4761904761905</v>
      </c>
      <c r="H119">
        <v>825</v>
      </c>
      <c r="I119" s="8"/>
      <c r="J119" s="8"/>
      <c r="K119" s="8"/>
      <c r="L119" s="5"/>
      <c r="M119" s="5"/>
      <c r="N119" s="5"/>
      <c r="O119" s="5"/>
      <c r="P119" s="5"/>
      <c r="Q119" s="5"/>
      <c r="R119" s="5"/>
      <c r="S119" s="26"/>
      <c r="T119" s="5"/>
      <c r="U119" s="5"/>
      <c r="V119" s="5"/>
      <c r="W119" s="5"/>
      <c r="X119" s="5"/>
      <c r="Y119" s="5"/>
      <c r="Z119" s="5"/>
      <c r="AA119" s="5"/>
      <c r="AB119" s="26"/>
      <c r="AC119" s="5"/>
      <c r="AD119" s="5"/>
      <c r="AE119" s="5"/>
      <c r="AF119" s="5"/>
      <c r="AG119" s="5"/>
      <c r="AH119" s="5"/>
      <c r="AI119" s="5"/>
      <c r="AJ119" s="5"/>
      <c r="AK119" s="26"/>
      <c r="AL119" s="5"/>
      <c r="AM119" s="5"/>
      <c r="AN119" s="5"/>
      <c r="AO119" s="5"/>
      <c r="AP119" s="5"/>
      <c r="AQ119" s="5"/>
      <c r="AR119" s="5"/>
      <c r="AS119" s="5"/>
      <c r="AT119" s="26"/>
      <c r="AU119" s="5"/>
      <c r="AV119" s="5"/>
      <c r="AW119" s="5"/>
      <c r="AX119" s="5"/>
      <c r="AY119" s="5"/>
      <c r="AZ119" s="5"/>
      <c r="BA119" s="5"/>
      <c r="BB119" s="5"/>
      <c r="BC119" s="26"/>
      <c r="BD119" s="5"/>
      <c r="BE119" s="4"/>
      <c r="BG119" s="5"/>
      <c r="BH119" s="26"/>
      <c r="BI119" s="5"/>
      <c r="BN119" s="5"/>
      <c r="BO119" s="5"/>
      <c r="BP119" s="5"/>
    </row>
    <row r="120" spans="1:68" s="23" customFormat="1" ht="12.75">
      <c r="A120" s="3" t="s">
        <v>3</v>
      </c>
      <c r="B120" s="4">
        <v>1503</v>
      </c>
      <c r="C120" s="4">
        <v>1492</v>
      </c>
      <c r="D120" s="4">
        <v>1331</v>
      </c>
      <c r="E120" s="4">
        <v>2235</v>
      </c>
      <c r="F120" s="48">
        <v>1942</v>
      </c>
      <c r="G120" s="31">
        <v>8289</v>
      </c>
      <c r="H120">
        <v>12039</v>
      </c>
      <c r="I120" s="8"/>
      <c r="J120" s="8"/>
      <c r="K120" s="8"/>
      <c r="L120" s="5"/>
      <c r="M120" s="5"/>
      <c r="N120" s="5"/>
      <c r="O120" s="5"/>
      <c r="P120" s="5"/>
      <c r="Q120" s="5"/>
      <c r="R120" s="5"/>
      <c r="S120" s="26"/>
      <c r="T120" s="5"/>
      <c r="U120" s="5"/>
      <c r="V120" s="5"/>
      <c r="W120" s="5"/>
      <c r="X120" s="5"/>
      <c r="Y120" s="5"/>
      <c r="Z120" s="5"/>
      <c r="AA120" s="5"/>
      <c r="AB120" s="26"/>
      <c r="AC120" s="5"/>
      <c r="AD120" s="5"/>
      <c r="AE120" s="5"/>
      <c r="AF120" s="5"/>
      <c r="AG120" s="5"/>
      <c r="AH120" s="5"/>
      <c r="AI120" s="5"/>
      <c r="AJ120" s="5"/>
      <c r="AK120" s="26"/>
      <c r="AL120" s="5"/>
      <c r="AM120" s="5"/>
      <c r="AN120" s="5"/>
      <c r="AO120" s="5"/>
      <c r="AP120" s="5"/>
      <c r="AQ120" s="5"/>
      <c r="AR120" s="5"/>
      <c r="AS120" s="5"/>
      <c r="AT120" s="26"/>
      <c r="AU120" s="5"/>
      <c r="AV120" s="5"/>
      <c r="AW120" s="5"/>
      <c r="AX120" s="5"/>
      <c r="AY120" s="5"/>
      <c r="AZ120" s="5"/>
      <c r="BA120" s="5"/>
      <c r="BB120" s="5"/>
      <c r="BC120" s="26"/>
      <c r="BD120" s="5"/>
      <c r="BE120" s="4"/>
      <c r="BG120" s="5"/>
      <c r="BH120" s="26"/>
      <c r="BI120" s="5"/>
      <c r="BN120" s="5"/>
      <c r="BO120" s="5"/>
      <c r="BP120" s="5"/>
    </row>
    <row r="121" spans="1:68" s="23" customFormat="1" ht="12.75">
      <c r="A121" s="6" t="s">
        <v>100</v>
      </c>
      <c r="B121" s="5">
        <v>402</v>
      </c>
      <c r="C121" s="5">
        <v>390</v>
      </c>
      <c r="D121" s="5">
        <v>391</v>
      </c>
      <c r="E121" s="32">
        <v>454</v>
      </c>
      <c r="F121" s="67">
        <v>379</v>
      </c>
      <c r="G121" s="32">
        <v>744.27</v>
      </c>
      <c r="H121">
        <v>750.55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6"/>
      <c r="T121" s="5"/>
      <c r="U121" s="5"/>
      <c r="V121" s="5"/>
      <c r="W121" s="5"/>
      <c r="X121" s="5"/>
      <c r="Y121" s="5"/>
      <c r="Z121" s="5"/>
      <c r="AA121" s="5"/>
      <c r="AB121" s="26"/>
      <c r="AC121" s="5"/>
      <c r="AD121" s="5"/>
      <c r="AE121" s="5"/>
      <c r="AF121" s="5"/>
      <c r="AG121" s="5"/>
      <c r="AH121" s="5"/>
      <c r="AI121" s="5"/>
      <c r="AJ121" s="5"/>
      <c r="AK121" s="26"/>
      <c r="AL121" s="5"/>
      <c r="AM121" s="5"/>
      <c r="AN121" s="5"/>
      <c r="AO121" s="5"/>
      <c r="AP121" s="5"/>
      <c r="AQ121" s="5"/>
      <c r="AR121" s="5"/>
      <c r="AS121" s="5"/>
      <c r="AT121" s="26"/>
      <c r="AU121" s="5"/>
      <c r="AV121" s="5"/>
      <c r="AW121" s="5"/>
      <c r="AX121" s="5"/>
      <c r="AY121" s="5"/>
      <c r="AZ121" s="5"/>
      <c r="BA121" s="5"/>
      <c r="BB121" s="5"/>
      <c r="BC121" s="26"/>
      <c r="BD121" s="5"/>
      <c r="BE121" s="4"/>
      <c r="BG121" s="5"/>
      <c r="BH121" s="26"/>
      <c r="BI121" s="5"/>
      <c r="BN121" s="5"/>
      <c r="BO121" s="5"/>
      <c r="BP121" s="5"/>
    </row>
    <row r="122" spans="1:68" s="23" customFormat="1" ht="12.75">
      <c r="A122" s="6" t="s">
        <v>101</v>
      </c>
      <c r="B122" s="5">
        <v>-11</v>
      </c>
      <c r="C122" s="5">
        <v>-7</v>
      </c>
      <c r="D122" s="5">
        <v>0.4</v>
      </c>
      <c r="E122" s="32">
        <v>2</v>
      </c>
      <c r="F122" s="67">
        <v>-4</v>
      </c>
      <c r="G122" s="32">
        <v>6.16</v>
      </c>
      <c r="H122" s="32">
        <v>5.6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26"/>
      <c r="T122" s="5"/>
      <c r="U122" s="5"/>
      <c r="V122" s="5"/>
      <c r="W122" s="5"/>
      <c r="X122" s="5"/>
      <c r="Y122" s="5"/>
      <c r="Z122" s="5"/>
      <c r="AA122" s="5"/>
      <c r="AB122" s="26"/>
      <c r="AC122" s="5"/>
      <c r="AD122" s="5"/>
      <c r="AE122" s="5"/>
      <c r="AF122" s="5"/>
      <c r="AG122" s="5"/>
      <c r="AH122" s="5"/>
      <c r="AI122" s="5"/>
      <c r="AJ122" s="5"/>
      <c r="AK122" s="26"/>
      <c r="AL122" s="5"/>
      <c r="AM122" s="5"/>
      <c r="AN122" s="5"/>
      <c r="AO122" s="5"/>
      <c r="AP122" s="5"/>
      <c r="AQ122" s="5"/>
      <c r="AR122" s="5"/>
      <c r="AS122" s="5"/>
      <c r="AT122" s="26"/>
      <c r="AU122" s="5"/>
      <c r="AV122" s="5"/>
      <c r="AW122" s="5"/>
      <c r="AX122" s="5"/>
      <c r="AY122" s="5"/>
      <c r="AZ122" s="5"/>
      <c r="BA122" s="5"/>
      <c r="BB122" s="5"/>
      <c r="BC122" s="26"/>
      <c r="BD122" s="5"/>
      <c r="BE122" s="4"/>
      <c r="BG122" s="5"/>
      <c r="BH122" s="26"/>
      <c r="BI122" s="5"/>
      <c r="BN122" s="5"/>
      <c r="BO122" s="5"/>
      <c r="BP122" s="5"/>
    </row>
    <row r="123" spans="1:68" s="23" customFormat="1" ht="12.75">
      <c r="A123" s="3"/>
      <c r="B123" s="4"/>
      <c r="C123" s="4"/>
      <c r="D123" s="4"/>
      <c r="E123" s="4"/>
      <c r="F123" s="48"/>
      <c r="G123"/>
      <c r="H123"/>
      <c r="I123" s="4"/>
      <c r="J123" s="4"/>
      <c r="K123" s="4"/>
      <c r="L123" s="5"/>
      <c r="M123" s="5"/>
      <c r="N123" s="5"/>
      <c r="O123" s="5"/>
      <c r="P123" s="5"/>
      <c r="Q123" s="5"/>
      <c r="R123" s="5"/>
      <c r="S123" s="26"/>
      <c r="T123" s="5"/>
      <c r="U123" s="5"/>
      <c r="V123" s="5"/>
      <c r="W123" s="5"/>
      <c r="X123" s="5"/>
      <c r="Y123" s="5"/>
      <c r="Z123" s="5"/>
      <c r="AA123" s="5"/>
      <c r="AB123" s="26"/>
      <c r="AC123" s="5"/>
      <c r="AD123" s="5"/>
      <c r="AE123" s="5"/>
      <c r="AF123" s="5"/>
      <c r="AG123" s="5"/>
      <c r="AH123" s="5"/>
      <c r="AI123" s="5"/>
      <c r="AJ123" s="5"/>
      <c r="AK123" s="26"/>
      <c r="AL123" s="5"/>
      <c r="AM123" s="5"/>
      <c r="AN123" s="5"/>
      <c r="AO123" s="5"/>
      <c r="AP123" s="5"/>
      <c r="AQ123" s="5"/>
      <c r="AR123" s="5"/>
      <c r="AS123" s="5"/>
      <c r="AT123" s="26"/>
      <c r="AU123" s="5"/>
      <c r="AV123" s="5"/>
      <c r="AW123" s="5"/>
      <c r="AX123" s="5"/>
      <c r="AY123" s="5"/>
      <c r="AZ123" s="5"/>
      <c r="BA123" s="5"/>
      <c r="BB123" s="5"/>
      <c r="BC123" s="26"/>
      <c r="BD123" s="5"/>
      <c r="BE123" s="4"/>
      <c r="BG123" s="5"/>
      <c r="BH123" s="26"/>
      <c r="BI123" s="5"/>
      <c r="BN123" s="5"/>
      <c r="BO123" s="5"/>
      <c r="BP123" s="5"/>
    </row>
    <row r="124" spans="1:68" s="23" customFormat="1" ht="12.75">
      <c r="A124" s="3" t="s">
        <v>123</v>
      </c>
      <c r="B124" s="4">
        <f>66+134</f>
        <v>200</v>
      </c>
      <c r="C124" s="4">
        <v>164</v>
      </c>
      <c r="D124" s="4">
        <v>336</v>
      </c>
      <c r="E124" s="31">
        <v>636.1410000000001</v>
      </c>
      <c r="F124" s="66">
        <v>598.336</v>
      </c>
      <c r="G124" s="7">
        <v>4716</v>
      </c>
      <c r="H124">
        <v>4708</v>
      </c>
      <c r="I124" s="8"/>
      <c r="J124" s="8"/>
      <c r="K124" s="8"/>
      <c r="L124" s="5"/>
      <c r="M124" s="5"/>
      <c r="N124" s="5"/>
      <c r="O124" s="5"/>
      <c r="P124" s="5"/>
      <c r="Q124" s="5"/>
      <c r="R124" s="5"/>
      <c r="S124" s="26"/>
      <c r="T124" s="5"/>
      <c r="U124" s="5"/>
      <c r="V124" s="5"/>
      <c r="W124" s="5"/>
      <c r="X124" s="5"/>
      <c r="Y124" s="5"/>
      <c r="Z124" s="5"/>
      <c r="AA124" s="5"/>
      <c r="AB124" s="26"/>
      <c r="AC124" s="5"/>
      <c r="AD124" s="5"/>
      <c r="AE124" s="5"/>
      <c r="AF124" s="5"/>
      <c r="AG124" s="5"/>
      <c r="AH124" s="5"/>
      <c r="AI124" s="5"/>
      <c r="AJ124" s="5"/>
      <c r="AK124" s="26"/>
      <c r="AL124" s="5"/>
      <c r="AM124" s="5"/>
      <c r="AN124" s="5"/>
      <c r="AO124" s="5"/>
      <c r="AP124" s="5"/>
      <c r="AQ124" s="5"/>
      <c r="AR124" s="5"/>
      <c r="AS124" s="5"/>
      <c r="AT124" s="26"/>
      <c r="AU124" s="5"/>
      <c r="AV124" s="5"/>
      <c r="AW124" s="5"/>
      <c r="AX124" s="5"/>
      <c r="AY124" s="5"/>
      <c r="AZ124" s="5"/>
      <c r="BA124" s="5"/>
      <c r="BB124" s="5"/>
      <c r="BC124" s="26"/>
      <c r="BD124" s="5"/>
      <c r="BE124" s="4"/>
      <c r="BG124" s="5"/>
      <c r="BH124" s="26"/>
      <c r="BI124" s="5"/>
      <c r="BN124" s="5"/>
      <c r="BO124" s="5"/>
      <c r="BP124" s="5"/>
    </row>
    <row r="125" spans="1:68" s="23" customFormat="1" ht="12.75">
      <c r="A125" s="3" t="s">
        <v>4</v>
      </c>
      <c r="B125" s="4">
        <v>3895</v>
      </c>
      <c r="C125" s="4">
        <v>3124</v>
      </c>
      <c r="D125" s="4">
        <v>4415</v>
      </c>
      <c r="E125" s="31">
        <v>6074.8508</v>
      </c>
      <c r="F125" s="66">
        <v>4646.8917</v>
      </c>
      <c r="G125" s="31">
        <v>34610</v>
      </c>
      <c r="H125">
        <v>51970</v>
      </c>
      <c r="I125" s="8"/>
      <c r="J125" s="8"/>
      <c r="K125" s="8"/>
      <c r="L125" s="5"/>
      <c r="M125" s="5"/>
      <c r="N125" s="5"/>
      <c r="O125" s="5"/>
      <c r="P125" s="5"/>
      <c r="Q125" s="5"/>
      <c r="R125" s="5"/>
      <c r="S125" s="26"/>
      <c r="T125" s="5"/>
      <c r="U125" s="5"/>
      <c r="V125" s="5"/>
      <c r="W125" s="5"/>
      <c r="X125" s="5"/>
      <c r="Y125" s="5"/>
      <c r="Z125" s="5"/>
      <c r="AA125" s="5"/>
      <c r="AB125" s="26"/>
      <c r="AC125" s="5"/>
      <c r="AD125" s="5"/>
      <c r="AE125" s="5"/>
      <c r="AF125" s="5"/>
      <c r="AG125" s="5"/>
      <c r="AH125" s="5"/>
      <c r="AI125" s="5"/>
      <c r="AJ125" s="5"/>
      <c r="AK125" s="26"/>
      <c r="AL125" s="5"/>
      <c r="AM125" s="5"/>
      <c r="AN125" s="5"/>
      <c r="AO125" s="5"/>
      <c r="AP125" s="5"/>
      <c r="AQ125" s="5"/>
      <c r="AR125" s="5"/>
      <c r="AS125" s="5"/>
      <c r="AT125" s="26"/>
      <c r="AU125" s="5"/>
      <c r="AV125" s="5"/>
      <c r="AW125" s="5"/>
      <c r="AX125" s="5"/>
      <c r="AY125" s="5"/>
      <c r="AZ125" s="5"/>
      <c r="BA125" s="5"/>
      <c r="BB125" s="5"/>
      <c r="BC125" s="26"/>
      <c r="BD125" s="5"/>
      <c r="BE125" s="4"/>
      <c r="BG125" s="5"/>
      <c r="BH125" s="26"/>
      <c r="BI125" s="5"/>
      <c r="BN125" s="5"/>
      <c r="BO125" s="5"/>
      <c r="BP125" s="5"/>
    </row>
    <row r="126" spans="1:68" s="23" customFormat="1" ht="12.75">
      <c r="A126" s="3" t="s">
        <v>5</v>
      </c>
      <c r="B126" s="4">
        <v>1834</v>
      </c>
      <c r="C126" s="4">
        <v>1307</v>
      </c>
      <c r="D126" s="4">
        <v>1847</v>
      </c>
      <c r="E126" s="31">
        <v>2134.5628</v>
      </c>
      <c r="F126" s="66">
        <v>1621.7275</v>
      </c>
      <c r="G126" s="7">
        <v>14440.35381904762</v>
      </c>
      <c r="H126">
        <v>18542</v>
      </c>
      <c r="I126" s="8"/>
      <c r="J126" s="8"/>
      <c r="K126" s="8"/>
      <c r="L126" s="5"/>
      <c r="M126" s="5"/>
      <c r="N126" s="5"/>
      <c r="O126" s="5"/>
      <c r="P126" s="5"/>
      <c r="Q126" s="5"/>
      <c r="R126" s="5"/>
      <c r="S126" s="26"/>
      <c r="T126" s="5"/>
      <c r="U126" s="5"/>
      <c r="V126" s="5"/>
      <c r="W126" s="5"/>
      <c r="X126" s="5"/>
      <c r="Y126" s="5"/>
      <c r="Z126" s="5"/>
      <c r="AA126" s="5"/>
      <c r="AB126" s="26"/>
      <c r="AC126" s="5"/>
      <c r="AD126" s="5"/>
      <c r="AE126" s="5"/>
      <c r="AF126" s="5"/>
      <c r="AG126" s="5"/>
      <c r="AH126" s="5"/>
      <c r="AI126" s="5"/>
      <c r="AJ126" s="5"/>
      <c r="AK126" s="26"/>
      <c r="AL126" s="5"/>
      <c r="AM126" s="5"/>
      <c r="AN126" s="5"/>
      <c r="AO126" s="5"/>
      <c r="AP126" s="5"/>
      <c r="AQ126" s="5"/>
      <c r="AR126" s="5"/>
      <c r="AS126" s="5"/>
      <c r="AT126" s="26"/>
      <c r="AU126" s="5"/>
      <c r="AV126" s="5"/>
      <c r="AW126" s="5"/>
      <c r="AX126" s="5"/>
      <c r="AY126" s="5"/>
      <c r="AZ126" s="5"/>
      <c r="BA126" s="5"/>
      <c r="BB126" s="5"/>
      <c r="BC126" s="26"/>
      <c r="BD126" s="5"/>
      <c r="BE126" s="4"/>
      <c r="BG126" s="5"/>
      <c r="BH126" s="26"/>
      <c r="BI126" s="5"/>
      <c r="BN126" s="5"/>
      <c r="BO126" s="5"/>
      <c r="BP126" s="5"/>
    </row>
    <row r="127" spans="1:68" s="23" customFormat="1" ht="12.75">
      <c r="A127" s="3" t="s">
        <v>6</v>
      </c>
      <c r="B127" s="4">
        <v>2156</v>
      </c>
      <c r="C127" s="4">
        <v>1867</v>
      </c>
      <c r="D127" s="4">
        <v>2658</v>
      </c>
      <c r="E127" s="31">
        <v>4068.7965</v>
      </c>
      <c r="F127" s="66">
        <v>3274.0193</v>
      </c>
      <c r="G127" s="31">
        <v>27084</v>
      </c>
      <c r="H127">
        <v>38389</v>
      </c>
      <c r="I127" s="8"/>
      <c r="J127" s="8"/>
      <c r="K127" s="8"/>
      <c r="L127" s="5"/>
      <c r="M127" s="5"/>
      <c r="N127" s="5"/>
      <c r="O127" s="5"/>
      <c r="P127" s="5"/>
      <c r="Q127" s="5"/>
      <c r="R127" s="5"/>
      <c r="S127" s="26"/>
      <c r="T127" s="5"/>
      <c r="U127" s="5"/>
      <c r="V127" s="5"/>
      <c r="W127" s="5"/>
      <c r="X127" s="5"/>
      <c r="Y127" s="5"/>
      <c r="Z127" s="5"/>
      <c r="AA127" s="5"/>
      <c r="AB127" s="26"/>
      <c r="AC127" s="5"/>
      <c r="AD127" s="5"/>
      <c r="AE127" s="5"/>
      <c r="AF127" s="5"/>
      <c r="AG127" s="5"/>
      <c r="AH127" s="5"/>
      <c r="AI127" s="5"/>
      <c r="AJ127" s="5"/>
      <c r="AK127" s="26"/>
      <c r="AL127" s="5"/>
      <c r="AM127" s="5"/>
      <c r="AN127" s="5"/>
      <c r="AO127" s="5"/>
      <c r="AP127" s="5"/>
      <c r="AQ127" s="5"/>
      <c r="AR127" s="5"/>
      <c r="AS127" s="5"/>
      <c r="AT127" s="26"/>
      <c r="AU127" s="5"/>
      <c r="AV127" s="5"/>
      <c r="AW127" s="5"/>
      <c r="AX127" s="5"/>
      <c r="AY127" s="5"/>
      <c r="AZ127" s="5"/>
      <c r="BA127" s="5"/>
      <c r="BB127" s="5"/>
      <c r="BC127" s="26"/>
      <c r="BD127" s="5"/>
      <c r="BE127" s="4"/>
      <c r="BG127" s="5"/>
      <c r="BH127" s="26"/>
      <c r="BI127" s="5"/>
      <c r="BN127" s="5"/>
      <c r="BO127" s="5"/>
      <c r="BP127" s="5"/>
    </row>
    <row r="128" spans="1:68" s="23" customFormat="1" ht="12.75">
      <c r="A128" s="3"/>
      <c r="B128" s="4"/>
      <c r="C128" s="4"/>
      <c r="D128" s="4"/>
      <c r="E128" s="31"/>
      <c r="F128" s="66"/>
      <c r="G128" s="31"/>
      <c r="H128"/>
      <c r="I128" s="8"/>
      <c r="J128" s="8"/>
      <c r="K128" s="8"/>
      <c r="L128" s="5"/>
      <c r="M128" s="5"/>
      <c r="N128" s="5"/>
      <c r="O128" s="5"/>
      <c r="P128" s="5"/>
      <c r="Q128" s="5"/>
      <c r="R128" s="5"/>
      <c r="S128" s="26"/>
      <c r="T128" s="5"/>
      <c r="U128" s="5"/>
      <c r="V128" s="5"/>
      <c r="W128" s="5"/>
      <c r="X128" s="5"/>
      <c r="Y128" s="5"/>
      <c r="Z128" s="5"/>
      <c r="AA128" s="5"/>
      <c r="AB128" s="26"/>
      <c r="AC128" s="5"/>
      <c r="AD128" s="5"/>
      <c r="AE128" s="5"/>
      <c r="AF128" s="5"/>
      <c r="AG128" s="5"/>
      <c r="AH128" s="5"/>
      <c r="AI128" s="5"/>
      <c r="AJ128" s="5"/>
      <c r="AK128" s="26"/>
      <c r="AL128" s="5"/>
      <c r="AM128" s="5"/>
      <c r="AN128" s="5"/>
      <c r="AO128" s="5"/>
      <c r="AP128" s="5"/>
      <c r="AQ128" s="5"/>
      <c r="AR128" s="5"/>
      <c r="AS128" s="5"/>
      <c r="AT128" s="26"/>
      <c r="AU128" s="5"/>
      <c r="AV128" s="5"/>
      <c r="AW128" s="5"/>
      <c r="AX128" s="5"/>
      <c r="AY128" s="5"/>
      <c r="AZ128" s="5"/>
      <c r="BA128" s="5"/>
      <c r="BB128" s="5"/>
      <c r="BC128" s="26"/>
      <c r="BD128" s="5"/>
      <c r="BE128" s="4"/>
      <c r="BG128" s="5"/>
      <c r="BH128" s="26"/>
      <c r="BI128" s="5"/>
      <c r="BN128" s="5"/>
      <c r="BO128" s="5"/>
      <c r="BP128" s="5"/>
    </row>
    <row r="129" spans="1:68" s="23" customFormat="1" ht="12.75">
      <c r="A129" s="3" t="s">
        <v>7</v>
      </c>
      <c r="B129" s="4">
        <v>303</v>
      </c>
      <c r="C129" s="4">
        <v>277</v>
      </c>
      <c r="D129" s="4">
        <v>347</v>
      </c>
      <c r="E129" s="31">
        <v>562.2996</v>
      </c>
      <c r="F129" s="66">
        <v>645.2052</v>
      </c>
      <c r="G129" s="7">
        <v>4004.212085714285</v>
      </c>
      <c r="H129">
        <v>4972</v>
      </c>
      <c r="I129" s="8"/>
      <c r="J129" s="8"/>
      <c r="K129" s="8"/>
      <c r="L129" s="5"/>
      <c r="M129" s="5"/>
      <c r="N129" s="5"/>
      <c r="O129" s="5"/>
      <c r="P129" s="5"/>
      <c r="Q129" s="5"/>
      <c r="R129" s="5"/>
      <c r="S129" s="26"/>
      <c r="T129" s="5"/>
      <c r="U129" s="5"/>
      <c r="V129" s="5"/>
      <c r="W129" s="5"/>
      <c r="X129" s="5"/>
      <c r="Y129" s="5"/>
      <c r="Z129" s="5"/>
      <c r="AA129" s="5"/>
      <c r="AB129" s="26"/>
      <c r="AC129" s="5"/>
      <c r="AD129" s="5"/>
      <c r="AE129" s="5"/>
      <c r="AF129" s="5"/>
      <c r="AG129" s="5"/>
      <c r="AH129" s="5"/>
      <c r="AI129" s="5"/>
      <c r="AJ129" s="5"/>
      <c r="AK129" s="26"/>
      <c r="AL129" s="5"/>
      <c r="AM129" s="5"/>
      <c r="AN129" s="5"/>
      <c r="AO129" s="5"/>
      <c r="AP129" s="5"/>
      <c r="AQ129" s="5"/>
      <c r="AR129" s="5"/>
      <c r="AS129" s="5"/>
      <c r="AT129" s="26"/>
      <c r="AU129" s="5"/>
      <c r="AV129" s="5"/>
      <c r="AW129" s="5"/>
      <c r="AX129" s="5"/>
      <c r="AY129" s="5"/>
      <c r="AZ129" s="5"/>
      <c r="BA129" s="5"/>
      <c r="BB129" s="5"/>
      <c r="BC129" s="26"/>
      <c r="BD129" s="5"/>
      <c r="BE129" s="4"/>
      <c r="BG129" s="5"/>
      <c r="BH129" s="26"/>
      <c r="BI129" s="5"/>
      <c r="BN129" s="5"/>
      <c r="BO129" s="5"/>
      <c r="BP129" s="5"/>
    </row>
    <row r="130" spans="1:68" s="23" customFormat="1" ht="12.75">
      <c r="A130" s="3" t="s">
        <v>8</v>
      </c>
      <c r="B130" s="4">
        <v>91</v>
      </c>
      <c r="C130" s="4">
        <v>55</v>
      </c>
      <c r="D130" s="4">
        <v>92</v>
      </c>
      <c r="E130" s="31">
        <v>173.6559</v>
      </c>
      <c r="F130" s="66">
        <v>120.1197</v>
      </c>
      <c r="G130" s="31">
        <v>848</v>
      </c>
      <c r="H130">
        <v>960</v>
      </c>
      <c r="I130" s="8"/>
      <c r="J130" s="8"/>
      <c r="K130" s="8"/>
      <c r="L130" s="5"/>
      <c r="M130" s="5"/>
      <c r="N130" s="5"/>
      <c r="O130" s="5"/>
      <c r="P130" s="5"/>
      <c r="Q130" s="5"/>
      <c r="R130" s="5"/>
      <c r="S130" s="26"/>
      <c r="T130" s="5"/>
      <c r="U130" s="5"/>
      <c r="V130" s="5"/>
      <c r="W130" s="5"/>
      <c r="X130" s="5"/>
      <c r="Y130" s="5"/>
      <c r="Z130" s="5"/>
      <c r="AA130" s="5"/>
      <c r="AB130" s="26"/>
      <c r="AC130" s="5"/>
      <c r="AD130" s="5"/>
      <c r="AE130" s="5"/>
      <c r="AF130" s="5"/>
      <c r="AG130" s="5"/>
      <c r="AH130" s="5"/>
      <c r="AI130" s="5"/>
      <c r="AJ130" s="5"/>
      <c r="AK130" s="26"/>
      <c r="AL130" s="5"/>
      <c r="AM130" s="5"/>
      <c r="AN130" s="5"/>
      <c r="AO130" s="5"/>
      <c r="AP130" s="5"/>
      <c r="AQ130" s="5"/>
      <c r="AR130" s="5"/>
      <c r="AS130" s="5"/>
      <c r="AT130" s="26"/>
      <c r="AU130" s="5"/>
      <c r="AV130" s="5"/>
      <c r="AW130" s="5"/>
      <c r="AX130" s="5"/>
      <c r="AY130" s="5"/>
      <c r="AZ130" s="5"/>
      <c r="BA130" s="5"/>
      <c r="BB130" s="5"/>
      <c r="BC130" s="26"/>
      <c r="BD130" s="5"/>
      <c r="BE130" s="4"/>
      <c r="BG130" s="5"/>
      <c r="BH130" s="26"/>
      <c r="BI130" s="5"/>
      <c r="BN130" s="5"/>
      <c r="BO130" s="5"/>
      <c r="BP130" s="5"/>
    </row>
    <row r="131" spans="1:68" s="23" customFormat="1" ht="12.75">
      <c r="A131" s="3" t="s">
        <v>9</v>
      </c>
      <c r="B131" s="4">
        <v>234</v>
      </c>
      <c r="C131" s="4">
        <v>202</v>
      </c>
      <c r="D131" s="4">
        <v>227</v>
      </c>
      <c r="E131" s="31">
        <v>388.3666</v>
      </c>
      <c r="F131" s="66">
        <v>447.9511</v>
      </c>
      <c r="G131" s="7">
        <v>2681.6046</v>
      </c>
      <c r="H131">
        <v>3366</v>
      </c>
      <c r="I131" s="8"/>
      <c r="J131" s="8"/>
      <c r="K131" s="8"/>
      <c r="L131" s="5"/>
      <c r="M131" s="5"/>
      <c r="N131" s="5"/>
      <c r="O131" s="5"/>
      <c r="P131" s="5"/>
      <c r="Q131" s="5"/>
      <c r="R131" s="5"/>
      <c r="S131" s="26"/>
      <c r="T131" s="5"/>
      <c r="U131" s="5"/>
      <c r="V131" s="5"/>
      <c r="W131" s="5"/>
      <c r="X131" s="5"/>
      <c r="Y131" s="5"/>
      <c r="Z131" s="5"/>
      <c r="AA131" s="5"/>
      <c r="AB131" s="26"/>
      <c r="AC131" s="5"/>
      <c r="AD131" s="5"/>
      <c r="AE131" s="5"/>
      <c r="AF131" s="5"/>
      <c r="AG131" s="5"/>
      <c r="AH131" s="5"/>
      <c r="AI131" s="5"/>
      <c r="AJ131" s="5"/>
      <c r="AK131" s="26"/>
      <c r="AL131" s="5"/>
      <c r="AM131" s="5"/>
      <c r="AN131" s="5"/>
      <c r="AO131" s="5"/>
      <c r="AP131" s="5"/>
      <c r="AQ131" s="5"/>
      <c r="AR131" s="5"/>
      <c r="AS131" s="5"/>
      <c r="AT131" s="26"/>
      <c r="AU131" s="5"/>
      <c r="AV131" s="5"/>
      <c r="AW131" s="5"/>
      <c r="AX131" s="5"/>
      <c r="AY131" s="5"/>
      <c r="AZ131" s="5"/>
      <c r="BA131" s="5"/>
      <c r="BB131" s="5"/>
      <c r="BC131" s="26"/>
      <c r="BD131" s="5"/>
      <c r="BE131" s="4"/>
      <c r="BG131" s="5"/>
      <c r="BH131" s="26"/>
      <c r="BI131" s="5"/>
      <c r="BN131" s="5"/>
      <c r="BO131" s="5"/>
      <c r="BP131" s="5"/>
    </row>
    <row r="132" spans="1:68" s="23" customFormat="1" ht="12.75">
      <c r="A132" s="3" t="s">
        <v>10</v>
      </c>
      <c r="B132" s="4">
        <v>165</v>
      </c>
      <c r="C132" s="4">
        <v>150</v>
      </c>
      <c r="D132" s="4">
        <v>171</v>
      </c>
      <c r="E132" s="31">
        <v>237.9783</v>
      </c>
      <c r="F132" s="66">
        <v>242.0367</v>
      </c>
      <c r="G132" s="31">
        <v>1027</v>
      </c>
      <c r="H132">
        <v>1142</v>
      </c>
      <c r="I132" s="8"/>
      <c r="J132" s="8"/>
      <c r="K132" s="8"/>
      <c r="L132" s="5"/>
      <c r="M132" s="5"/>
      <c r="N132" s="5"/>
      <c r="O132" s="5"/>
      <c r="P132" s="5"/>
      <c r="Q132" s="5"/>
      <c r="R132" s="5"/>
      <c r="S132" s="26"/>
      <c r="T132" s="5"/>
      <c r="U132" s="5"/>
      <c r="V132" s="5"/>
      <c r="W132" s="5"/>
      <c r="X132" s="5"/>
      <c r="Y132" s="5"/>
      <c r="Z132" s="5"/>
      <c r="AA132" s="5"/>
      <c r="AB132" s="26"/>
      <c r="AC132" s="5"/>
      <c r="AD132" s="5"/>
      <c r="AE132" s="5"/>
      <c r="AF132" s="5"/>
      <c r="AG132" s="5"/>
      <c r="AH132" s="5"/>
      <c r="AI132" s="5"/>
      <c r="AJ132" s="5"/>
      <c r="AK132" s="26"/>
      <c r="AL132" s="5"/>
      <c r="AM132" s="5"/>
      <c r="AN132" s="5"/>
      <c r="AO132" s="5"/>
      <c r="AP132" s="5"/>
      <c r="AQ132" s="5"/>
      <c r="AR132" s="5"/>
      <c r="AS132" s="5"/>
      <c r="AT132" s="26"/>
      <c r="AU132" s="5"/>
      <c r="AV132" s="5"/>
      <c r="AW132" s="5"/>
      <c r="AX132" s="5"/>
      <c r="AY132" s="5"/>
      <c r="AZ132" s="5"/>
      <c r="BA132" s="5"/>
      <c r="BB132" s="5"/>
      <c r="BC132" s="26"/>
      <c r="BD132" s="5"/>
      <c r="BE132" s="4"/>
      <c r="BG132" s="5"/>
      <c r="BH132" s="26"/>
      <c r="BI132" s="5"/>
      <c r="BN132" s="5"/>
      <c r="BO132" s="5"/>
      <c r="BP132" s="5"/>
    </row>
    <row r="133" spans="1:68" s="23" customFormat="1" ht="12.75">
      <c r="A133" s="3"/>
      <c r="B133" s="4"/>
      <c r="C133" s="4"/>
      <c r="D133" s="4"/>
      <c r="E133" s="4"/>
      <c r="F133" s="48"/>
      <c r="G133"/>
      <c r="H133" s="3"/>
      <c r="I133" s="4"/>
      <c r="J133" s="4"/>
      <c r="K133" s="4"/>
      <c r="L133" s="5"/>
      <c r="M133" s="5"/>
      <c r="N133" s="5"/>
      <c r="O133" s="5"/>
      <c r="P133" s="5"/>
      <c r="Q133" s="5"/>
      <c r="R133" s="5"/>
      <c r="S133" s="26"/>
      <c r="T133" s="5"/>
      <c r="U133" s="5"/>
      <c r="V133" s="5"/>
      <c r="W133" s="5"/>
      <c r="X133" s="5"/>
      <c r="Y133" s="5"/>
      <c r="Z133" s="5"/>
      <c r="AA133" s="5"/>
      <c r="AB133" s="26"/>
      <c r="AC133" s="5"/>
      <c r="AD133" s="5"/>
      <c r="AE133" s="5"/>
      <c r="AF133" s="5"/>
      <c r="AG133" s="5"/>
      <c r="AH133" s="5"/>
      <c r="AI133" s="5"/>
      <c r="AJ133" s="5"/>
      <c r="AK133" s="26"/>
      <c r="AL133" s="5"/>
      <c r="AM133" s="5"/>
      <c r="AN133" s="5"/>
      <c r="AO133" s="5"/>
      <c r="AP133" s="5"/>
      <c r="AQ133" s="5"/>
      <c r="AR133" s="5"/>
      <c r="AS133" s="5"/>
      <c r="AT133" s="26"/>
      <c r="AU133" s="5"/>
      <c r="AV133" s="5"/>
      <c r="AW133" s="5"/>
      <c r="AX133" s="5"/>
      <c r="AY133" s="5"/>
      <c r="AZ133" s="5"/>
      <c r="BA133" s="5"/>
      <c r="BB133" s="5"/>
      <c r="BC133" s="26"/>
      <c r="BD133" s="5"/>
      <c r="BE133" s="4"/>
      <c r="BG133" s="5"/>
      <c r="BH133" s="26"/>
      <c r="BI133" s="5"/>
      <c r="BN133" s="5"/>
      <c r="BO133" s="5"/>
      <c r="BP133" s="5"/>
    </row>
    <row r="134" spans="1:68" s="23" customFormat="1" ht="12.75">
      <c r="A134" s="6" t="s">
        <v>99</v>
      </c>
      <c r="B134" s="5">
        <v>5.11</v>
      </c>
      <c r="C134" s="5">
        <v>5.43</v>
      </c>
      <c r="D134" s="5">
        <v>5.76</v>
      </c>
      <c r="E134" s="5">
        <v>6.9</v>
      </c>
      <c r="F134" s="54">
        <v>7.49</v>
      </c>
      <c r="G134" s="32">
        <v>6.25</v>
      </c>
      <c r="H134">
        <v>6.05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6"/>
      <c r="T134" s="5"/>
      <c r="U134" s="5"/>
      <c r="V134" s="5"/>
      <c r="W134" s="5"/>
      <c r="X134" s="5"/>
      <c r="Y134" s="5"/>
      <c r="Z134" s="5"/>
      <c r="AA134" s="5"/>
      <c r="AB134" s="26"/>
      <c r="AC134" s="5"/>
      <c r="AD134" s="5"/>
      <c r="AE134" s="5"/>
      <c r="AF134" s="5"/>
      <c r="AG134" s="5"/>
      <c r="AH134" s="5"/>
      <c r="AI134" s="5"/>
      <c r="AJ134" s="5"/>
      <c r="AK134" s="26"/>
      <c r="AL134" s="5"/>
      <c r="AM134" s="5"/>
      <c r="AN134" s="5"/>
      <c r="AO134" s="5"/>
      <c r="AP134" s="5"/>
      <c r="AQ134" s="5"/>
      <c r="AR134" s="5"/>
      <c r="AS134" s="5"/>
      <c r="AT134" s="26"/>
      <c r="AU134" s="5"/>
      <c r="AV134" s="5"/>
      <c r="AW134" s="5"/>
      <c r="AX134" s="5"/>
      <c r="AY134" s="5"/>
      <c r="AZ134" s="5"/>
      <c r="BA134" s="5"/>
      <c r="BB134" s="5"/>
      <c r="BC134" s="26"/>
      <c r="BD134" s="5"/>
      <c r="BE134" s="4"/>
      <c r="BG134" s="5"/>
      <c r="BH134" s="26"/>
      <c r="BI134" s="5"/>
      <c r="BN134" s="5"/>
      <c r="BO134" s="5"/>
      <c r="BP134" s="5"/>
    </row>
    <row r="135" spans="1:68" s="23" customFormat="1" ht="12.75">
      <c r="A135" s="6" t="s">
        <v>98</v>
      </c>
      <c r="B135" s="5">
        <v>2.97</v>
      </c>
      <c r="C135" s="5">
        <v>3.33</v>
      </c>
      <c r="D135" s="5">
        <v>4.2</v>
      </c>
      <c r="E135" s="5">
        <v>5.84</v>
      </c>
      <c r="F135" s="54">
        <v>5.98</v>
      </c>
      <c r="G135" s="32">
        <v>5.09</v>
      </c>
      <c r="H135">
        <v>4.43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6"/>
      <c r="T135" s="5"/>
      <c r="U135" s="5"/>
      <c r="V135" s="5"/>
      <c r="W135" s="5"/>
      <c r="X135" s="5"/>
      <c r="Y135" s="5"/>
      <c r="Z135" s="5"/>
      <c r="AA135" s="5"/>
      <c r="AB135" s="26"/>
      <c r="AC135" s="5"/>
      <c r="AD135" s="5"/>
      <c r="AE135" s="5"/>
      <c r="AF135" s="5"/>
      <c r="AG135" s="5"/>
      <c r="AH135" s="5"/>
      <c r="AI135" s="5"/>
      <c r="AJ135" s="5"/>
      <c r="AK135" s="26"/>
      <c r="AL135" s="5"/>
      <c r="AM135" s="5"/>
      <c r="AN135" s="5"/>
      <c r="AO135" s="5"/>
      <c r="AP135" s="5"/>
      <c r="AQ135" s="5"/>
      <c r="AR135" s="5"/>
      <c r="AS135" s="5"/>
      <c r="AT135" s="26"/>
      <c r="AU135" s="5"/>
      <c r="AV135" s="5"/>
      <c r="AW135" s="5"/>
      <c r="AX135" s="5"/>
      <c r="AY135" s="5"/>
      <c r="AZ135" s="5"/>
      <c r="BA135" s="5"/>
      <c r="BB135" s="5"/>
      <c r="BC135" s="26"/>
      <c r="BD135" s="5"/>
      <c r="BE135" s="4"/>
      <c r="BG135" s="5"/>
      <c r="BH135" s="26"/>
      <c r="BI135" s="5"/>
      <c r="BN135" s="5"/>
      <c r="BO135" s="5"/>
      <c r="BP135" s="5"/>
    </row>
    <row r="136" spans="1:68" s="23" customFormat="1" ht="12.75">
      <c r="A136" s="6" t="s">
        <v>44</v>
      </c>
      <c r="B136" s="5">
        <v>13.63</v>
      </c>
      <c r="C136" s="5">
        <v>14.89</v>
      </c>
      <c r="D136" s="5">
        <v>17.18</v>
      </c>
      <c r="E136" s="5">
        <v>15.51</v>
      </c>
      <c r="F136" s="54">
        <v>15.13</v>
      </c>
      <c r="G136" s="32">
        <v>10.79</v>
      </c>
      <c r="H136">
        <v>13.52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26"/>
      <c r="T136" s="5"/>
      <c r="U136" s="5"/>
      <c r="V136" s="5"/>
      <c r="W136" s="5"/>
      <c r="X136" s="5"/>
      <c r="Y136" s="5"/>
      <c r="Z136" s="5"/>
      <c r="AA136" s="5"/>
      <c r="AB136" s="26"/>
      <c r="AC136" s="5"/>
      <c r="AD136" s="5"/>
      <c r="AE136" s="5"/>
      <c r="AF136" s="5"/>
      <c r="AG136" s="5"/>
      <c r="AH136" s="5"/>
      <c r="AI136" s="5"/>
      <c r="AJ136" s="5"/>
      <c r="AK136" s="26"/>
      <c r="AL136" s="5"/>
      <c r="AM136" s="5"/>
      <c r="AN136" s="5"/>
      <c r="AO136" s="5"/>
      <c r="AP136" s="5"/>
      <c r="AQ136" s="5"/>
      <c r="AR136" s="5"/>
      <c r="AS136" s="5"/>
      <c r="AT136" s="26"/>
      <c r="AU136" s="5"/>
      <c r="AV136" s="5"/>
      <c r="AW136" s="5"/>
      <c r="AX136" s="5"/>
      <c r="AY136" s="5"/>
      <c r="AZ136" s="5"/>
      <c r="BA136" s="5"/>
      <c r="BB136" s="5"/>
      <c r="BC136" s="26"/>
      <c r="BD136" s="5"/>
      <c r="BE136" s="4"/>
      <c r="BG136" s="5"/>
      <c r="BH136" s="26"/>
      <c r="BI136" s="5"/>
      <c r="BN136" s="5"/>
      <c r="BO136" s="5"/>
      <c r="BP136" s="5"/>
    </row>
    <row r="137" spans="1:68" s="23" customFormat="1" ht="12.75">
      <c r="A137" s="6"/>
      <c r="B137" s="5"/>
      <c r="C137" s="5"/>
      <c r="D137" s="5"/>
      <c r="E137" s="5"/>
      <c r="F137" s="54"/>
      <c r="G137"/>
      <c r="H13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26"/>
      <c r="T137" s="5"/>
      <c r="U137" s="5"/>
      <c r="V137" s="5"/>
      <c r="W137" s="5"/>
      <c r="X137" s="5"/>
      <c r="Y137" s="5"/>
      <c r="Z137" s="5"/>
      <c r="AA137" s="5"/>
      <c r="AB137" s="26"/>
      <c r="AC137" s="5"/>
      <c r="AD137" s="5"/>
      <c r="AE137" s="5"/>
      <c r="AF137" s="5"/>
      <c r="AG137" s="5"/>
      <c r="AH137" s="5"/>
      <c r="AI137" s="5"/>
      <c r="AJ137" s="5"/>
      <c r="AK137" s="26"/>
      <c r="AL137" s="5"/>
      <c r="AM137" s="5"/>
      <c r="AN137" s="5"/>
      <c r="AO137" s="5"/>
      <c r="AP137" s="5"/>
      <c r="AQ137" s="5"/>
      <c r="AR137" s="5"/>
      <c r="AS137" s="5"/>
      <c r="AT137" s="26"/>
      <c r="AU137" s="5"/>
      <c r="AV137" s="5"/>
      <c r="AW137" s="5"/>
      <c r="AX137" s="5"/>
      <c r="AY137" s="5"/>
      <c r="AZ137" s="5"/>
      <c r="BA137" s="5"/>
      <c r="BB137" s="5"/>
      <c r="BC137" s="26"/>
      <c r="BD137" s="5"/>
      <c r="BE137" s="4"/>
      <c r="BG137" s="5"/>
      <c r="BH137" s="26"/>
      <c r="BI137" s="5"/>
      <c r="BN137" s="5"/>
      <c r="BO137" s="5"/>
      <c r="BP137" s="5"/>
    </row>
    <row r="138" spans="1:68" s="23" customFormat="1" ht="12.75">
      <c r="A138" s="6" t="s">
        <v>11</v>
      </c>
      <c r="B138" s="5">
        <v>-3.38</v>
      </c>
      <c r="C138" s="5">
        <v>-2.01</v>
      </c>
      <c r="D138" s="5">
        <v>0.17</v>
      </c>
      <c r="E138" s="32">
        <v>0.66</v>
      </c>
      <c r="F138" s="67">
        <v>-1.25</v>
      </c>
      <c r="G138" s="5">
        <v>1.12</v>
      </c>
      <c r="H138">
        <v>1.13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26"/>
      <c r="T138" s="5"/>
      <c r="U138" s="5"/>
      <c r="V138" s="5"/>
      <c r="W138" s="5"/>
      <c r="X138" s="5"/>
      <c r="Y138" s="5"/>
      <c r="Z138" s="5"/>
      <c r="AA138" s="5"/>
      <c r="AB138" s="26"/>
      <c r="AC138" s="5"/>
      <c r="AD138" s="5"/>
      <c r="AE138" s="5"/>
      <c r="AF138" s="5"/>
      <c r="AG138" s="5"/>
      <c r="AH138" s="5"/>
      <c r="AI138" s="5"/>
      <c r="AJ138" s="5"/>
      <c r="AK138" s="26"/>
      <c r="AL138" s="5"/>
      <c r="AM138" s="5"/>
      <c r="AN138" s="5"/>
      <c r="AO138" s="5"/>
      <c r="AP138" s="5"/>
      <c r="AQ138" s="5"/>
      <c r="AR138" s="5"/>
      <c r="AS138" s="5"/>
      <c r="AT138" s="26"/>
      <c r="AU138" s="5"/>
      <c r="AV138" s="5"/>
      <c r="AW138" s="5"/>
      <c r="AX138" s="5"/>
      <c r="AY138" s="5"/>
      <c r="AZ138" s="5"/>
      <c r="BA138" s="5"/>
      <c r="BB138" s="5"/>
      <c r="BC138" s="26"/>
      <c r="BD138" s="5"/>
      <c r="BE138" s="4"/>
      <c r="BG138" s="5"/>
      <c r="BH138" s="26"/>
      <c r="BI138" s="5"/>
      <c r="BN138" s="5"/>
      <c r="BO138" s="5"/>
      <c r="BP138" s="5"/>
    </row>
    <row r="139" spans="1:68" s="23" customFormat="1" ht="12.75">
      <c r="A139" s="6" t="s">
        <v>12</v>
      </c>
      <c r="B139" s="5">
        <v>9.88</v>
      </c>
      <c r="C139" s="5">
        <v>9.66</v>
      </c>
      <c r="D139" s="5">
        <v>11.34</v>
      </c>
      <c r="E139" s="32">
        <v>13.38</v>
      </c>
      <c r="F139" s="67">
        <v>13.3</v>
      </c>
      <c r="G139" s="32">
        <v>15.23</v>
      </c>
      <c r="H139" s="6">
        <v>13.98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6"/>
      <c r="T139" s="5"/>
      <c r="U139" s="5"/>
      <c r="V139" s="5"/>
      <c r="W139" s="5"/>
      <c r="X139" s="5"/>
      <c r="Y139" s="5"/>
      <c r="Z139" s="5"/>
      <c r="AA139" s="5"/>
      <c r="AB139" s="26"/>
      <c r="AC139" s="5"/>
      <c r="AD139" s="5"/>
      <c r="AE139" s="5"/>
      <c r="AF139" s="5"/>
      <c r="AG139" s="5"/>
      <c r="AH139" s="5"/>
      <c r="AI139" s="5"/>
      <c r="AJ139" s="5"/>
      <c r="AK139" s="26"/>
      <c r="AL139" s="5"/>
      <c r="AM139" s="5"/>
      <c r="AN139" s="5"/>
      <c r="AO139" s="5"/>
      <c r="AP139" s="5"/>
      <c r="AQ139" s="5"/>
      <c r="AR139" s="5"/>
      <c r="AS139" s="5"/>
      <c r="AT139" s="26"/>
      <c r="AU139" s="5"/>
      <c r="AV139" s="5"/>
      <c r="AW139" s="5"/>
      <c r="AX139" s="5"/>
      <c r="AY139" s="5"/>
      <c r="AZ139" s="5"/>
      <c r="BA139" s="5"/>
      <c r="BB139" s="5"/>
      <c r="BC139" s="26"/>
      <c r="BD139" s="5"/>
      <c r="BE139" s="4"/>
      <c r="BG139" s="5"/>
      <c r="BH139" s="26"/>
      <c r="BI139" s="5"/>
      <c r="BN139" s="5"/>
      <c r="BO139" s="5"/>
      <c r="BP139" s="5"/>
    </row>
    <row r="140" spans="1:68" s="23" customFormat="1" ht="12.75">
      <c r="A140" s="6" t="s">
        <v>13</v>
      </c>
      <c r="B140" s="5">
        <v>6.34</v>
      </c>
      <c r="C140" s="5">
        <v>4.5</v>
      </c>
      <c r="D140" s="5">
        <v>1.64</v>
      </c>
      <c r="E140" s="32">
        <v>0.66</v>
      </c>
      <c r="F140" s="67">
        <v>3.88</v>
      </c>
      <c r="G140" s="32">
        <v>1.3</v>
      </c>
      <c r="H140" s="5">
        <v>1.05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26"/>
      <c r="T140" s="5"/>
      <c r="U140" s="5"/>
      <c r="V140" s="5"/>
      <c r="W140" s="5"/>
      <c r="X140" s="5"/>
      <c r="Y140" s="5"/>
      <c r="Z140" s="5"/>
      <c r="AA140" s="5"/>
      <c r="AB140" s="26"/>
      <c r="AC140" s="5"/>
      <c r="AD140" s="5"/>
      <c r="AE140" s="5"/>
      <c r="AF140" s="5"/>
      <c r="AG140" s="5"/>
      <c r="AH140" s="5"/>
      <c r="AI140" s="5"/>
      <c r="AJ140" s="5"/>
      <c r="AK140" s="26"/>
      <c r="AL140" s="5"/>
      <c r="AM140" s="5"/>
      <c r="AN140" s="5"/>
      <c r="AO140" s="5"/>
      <c r="AP140" s="5"/>
      <c r="AQ140" s="5"/>
      <c r="AR140" s="5"/>
      <c r="AS140" s="5"/>
      <c r="AT140" s="26"/>
      <c r="AU140" s="5"/>
      <c r="AV140" s="5"/>
      <c r="AW140" s="5"/>
      <c r="AX140" s="5"/>
      <c r="AY140" s="5"/>
      <c r="AZ140" s="5"/>
      <c r="BA140" s="5"/>
      <c r="BB140" s="5"/>
      <c r="BC140" s="26"/>
      <c r="BD140" s="5"/>
      <c r="BE140" s="4"/>
      <c r="BG140" s="5"/>
      <c r="BH140" s="26"/>
      <c r="BI140" s="5"/>
      <c r="BN140" s="5"/>
      <c r="BO140" s="5"/>
      <c r="BP140" s="5"/>
    </row>
    <row r="141" spans="1:68" s="23" customFormat="1" ht="12.75">
      <c r="A141" s="5"/>
      <c r="B141" s="5"/>
      <c r="C141" s="5"/>
      <c r="D141" s="5"/>
      <c r="E141" s="5"/>
      <c r="F141" s="5"/>
      <c r="G141" s="2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26"/>
      <c r="T141" s="5"/>
      <c r="U141" s="5"/>
      <c r="V141" s="5"/>
      <c r="W141" s="5"/>
      <c r="X141" s="5"/>
      <c r="Y141" s="5"/>
      <c r="Z141" s="5"/>
      <c r="AA141" s="5"/>
      <c r="AB141" s="26"/>
      <c r="AC141" s="5"/>
      <c r="AD141" s="5"/>
      <c r="AE141" s="5"/>
      <c r="AF141" s="5"/>
      <c r="AG141" s="5"/>
      <c r="AH141" s="5"/>
      <c r="AI141" s="5"/>
      <c r="AJ141" s="5"/>
      <c r="AK141" s="26"/>
      <c r="AL141" s="5"/>
      <c r="AM141" s="5"/>
      <c r="AN141" s="5"/>
      <c r="AO141" s="5"/>
      <c r="AP141" s="5"/>
      <c r="AQ141" s="5"/>
      <c r="AR141" s="5"/>
      <c r="AS141" s="5"/>
      <c r="AT141" s="26"/>
      <c r="AU141" s="5"/>
      <c r="AV141" s="5"/>
      <c r="AW141" s="5"/>
      <c r="AX141" s="5"/>
      <c r="AY141" s="5"/>
      <c r="AZ141" s="5"/>
      <c r="BA141" s="5"/>
      <c r="BB141" s="5"/>
      <c r="BC141" s="26"/>
      <c r="BD141" s="5"/>
      <c r="BE141" s="4"/>
      <c r="BG141" s="5"/>
      <c r="BH141" s="26"/>
      <c r="BI141" s="5"/>
      <c r="BN141" s="5"/>
      <c r="BO141" s="5"/>
      <c r="BP141" s="5"/>
    </row>
    <row r="142" spans="1:68" s="23" customFormat="1" ht="12.75">
      <c r="A142" s="5"/>
      <c r="B142" s="5"/>
      <c r="C142" s="5"/>
      <c r="D142" s="5"/>
      <c r="E142" s="5"/>
      <c r="F142" s="5"/>
      <c r="G142" s="2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26"/>
      <c r="T142" s="5"/>
      <c r="U142" s="5"/>
      <c r="V142" s="5"/>
      <c r="W142" s="5"/>
      <c r="X142" s="5"/>
      <c r="Y142" s="5"/>
      <c r="Z142" s="5"/>
      <c r="AA142" s="5"/>
      <c r="AB142" s="26"/>
      <c r="AC142" s="5"/>
      <c r="AD142" s="5"/>
      <c r="AE142" s="5"/>
      <c r="AF142" s="5"/>
      <c r="AG142" s="5"/>
      <c r="AH142" s="5"/>
      <c r="AI142" s="5"/>
      <c r="AJ142" s="5"/>
      <c r="AK142" s="26"/>
      <c r="AL142" s="5"/>
      <c r="AM142" s="5"/>
      <c r="AN142" s="5"/>
      <c r="AO142" s="5"/>
      <c r="AP142" s="5"/>
      <c r="AQ142" s="5"/>
      <c r="AR142" s="5"/>
      <c r="AS142" s="5"/>
      <c r="AT142" s="26"/>
      <c r="AU142" s="5"/>
      <c r="AV142" s="5"/>
      <c r="AW142" s="5"/>
      <c r="AX142" s="5"/>
      <c r="AY142" s="5"/>
      <c r="AZ142" s="5"/>
      <c r="BA142" s="5"/>
      <c r="BB142" s="5"/>
      <c r="BC142" s="26"/>
      <c r="BD142" s="5"/>
      <c r="BE142" s="4"/>
      <c r="BG142" s="5"/>
      <c r="BH142" s="26"/>
      <c r="BI142" s="5"/>
      <c r="BN142" s="5"/>
      <c r="BO142" s="5"/>
      <c r="BP142" s="5"/>
    </row>
    <row r="143" spans="1:68" s="23" customFormat="1" ht="12.75">
      <c r="A143" s="51" t="s">
        <v>35</v>
      </c>
      <c r="B143" s="48"/>
      <c r="C143" s="48"/>
      <c r="D143" s="48"/>
      <c r="E143" s="48"/>
      <c r="F143" s="48"/>
      <c r="G143" s="121" t="s">
        <v>78</v>
      </c>
      <c r="H143" s="121"/>
      <c r="I143" s="4"/>
      <c r="J143" s="4"/>
      <c r="K143" s="4"/>
      <c r="L143" s="5"/>
      <c r="M143" s="5"/>
      <c r="N143" s="5"/>
      <c r="O143" s="5"/>
      <c r="P143" s="5"/>
      <c r="Q143" s="5"/>
      <c r="R143" s="5"/>
      <c r="S143" s="26"/>
      <c r="T143" s="5"/>
      <c r="U143" s="5"/>
      <c r="V143" s="5"/>
      <c r="W143" s="5"/>
      <c r="X143" s="5"/>
      <c r="Y143" s="5"/>
      <c r="Z143" s="5"/>
      <c r="AA143" s="5"/>
      <c r="AB143" s="26"/>
      <c r="AC143" s="5"/>
      <c r="AD143" s="5"/>
      <c r="AE143" s="5"/>
      <c r="AF143" s="5"/>
      <c r="AG143" s="5"/>
      <c r="AH143" s="5"/>
      <c r="AI143" s="5"/>
      <c r="AJ143" s="5"/>
      <c r="AK143" s="26"/>
      <c r="AL143" s="5"/>
      <c r="AM143" s="5"/>
      <c r="AN143" s="5"/>
      <c r="AO143" s="5"/>
      <c r="AP143" s="5"/>
      <c r="AQ143" s="5"/>
      <c r="AR143" s="5"/>
      <c r="AS143" s="5"/>
      <c r="AT143" s="26"/>
      <c r="AU143" s="5"/>
      <c r="AV143" s="5"/>
      <c r="AW143" s="5"/>
      <c r="AX143" s="5"/>
      <c r="AY143" s="5"/>
      <c r="AZ143" s="5"/>
      <c r="BA143" s="5"/>
      <c r="BB143" s="5"/>
      <c r="BC143" s="26"/>
      <c r="BD143" s="5"/>
      <c r="BE143" s="4"/>
      <c r="BG143" s="5"/>
      <c r="BH143" s="26"/>
      <c r="BI143" s="5"/>
      <c r="BN143" s="5"/>
      <c r="BO143" s="5"/>
      <c r="BP143" s="5"/>
    </row>
    <row r="144" spans="1:68" s="23" customFormat="1" ht="12.75">
      <c r="A144" s="4"/>
      <c r="B144" s="4"/>
      <c r="C144" s="4"/>
      <c r="D144" s="4"/>
      <c r="E144" s="4"/>
      <c r="F144" s="4"/>
      <c r="G144" s="4"/>
      <c r="H144" s="29" t="s">
        <v>14</v>
      </c>
      <c r="I144" s="37"/>
      <c r="J144" s="37"/>
      <c r="K144" s="37"/>
      <c r="L144" s="5"/>
      <c r="M144" s="5"/>
      <c r="N144" s="5"/>
      <c r="O144" s="5"/>
      <c r="P144" s="5"/>
      <c r="Q144" s="5"/>
      <c r="R144" s="5"/>
      <c r="S144" s="26"/>
      <c r="T144" s="5"/>
      <c r="U144" s="5"/>
      <c r="V144" s="5"/>
      <c r="W144" s="5"/>
      <c r="X144" s="5"/>
      <c r="Y144" s="5"/>
      <c r="Z144" s="5"/>
      <c r="AA144" s="5"/>
      <c r="AB144" s="26"/>
      <c r="AC144" s="5"/>
      <c r="AD144" s="5"/>
      <c r="AE144" s="5"/>
      <c r="AF144" s="5"/>
      <c r="AG144" s="5"/>
      <c r="AH144" s="5"/>
      <c r="AI144" s="5"/>
      <c r="AJ144" s="5"/>
      <c r="AK144" s="26"/>
      <c r="AL144" s="5"/>
      <c r="AM144" s="5"/>
      <c r="AN144" s="5"/>
      <c r="AO144" s="5"/>
      <c r="AP144" s="5"/>
      <c r="AQ144" s="5"/>
      <c r="AR144" s="5"/>
      <c r="AS144" s="5"/>
      <c r="AT144" s="26"/>
      <c r="AU144" s="5"/>
      <c r="AV144" s="5"/>
      <c r="AW144" s="5"/>
      <c r="AX144" s="5"/>
      <c r="AY144" s="5"/>
      <c r="AZ144" s="5"/>
      <c r="BA144" s="5"/>
      <c r="BB144" s="5"/>
      <c r="BC144" s="26"/>
      <c r="BD144" s="5"/>
      <c r="BE144" s="4"/>
      <c r="BG144" s="5"/>
      <c r="BH144" s="26"/>
      <c r="BI144" s="5"/>
      <c r="BN144" s="5"/>
      <c r="BO144" s="5"/>
      <c r="BP144" s="5"/>
    </row>
    <row r="145" spans="1:68" s="23" customFormat="1" ht="12.75">
      <c r="A145" s="51" t="s">
        <v>1</v>
      </c>
      <c r="B145" s="52" t="s">
        <v>0</v>
      </c>
      <c r="C145" s="52" t="s">
        <v>91</v>
      </c>
      <c r="D145" s="52" t="s">
        <v>95</v>
      </c>
      <c r="E145" s="52" t="s">
        <v>106</v>
      </c>
      <c r="F145" s="52" t="s">
        <v>111</v>
      </c>
      <c r="G145" s="51" t="s">
        <v>43</v>
      </c>
      <c r="H145" s="51" t="s">
        <v>88</v>
      </c>
      <c r="I145" s="13"/>
      <c r="J145" s="13"/>
      <c r="K145" s="13"/>
      <c r="L145" s="5"/>
      <c r="M145" s="5"/>
      <c r="N145" s="5"/>
      <c r="O145" s="5"/>
      <c r="P145" s="5"/>
      <c r="Q145" s="5"/>
      <c r="R145" s="5"/>
      <c r="S145" s="26"/>
      <c r="T145" s="5"/>
      <c r="U145" s="5"/>
      <c r="V145" s="5"/>
      <c r="W145" s="5"/>
      <c r="X145" s="5"/>
      <c r="Y145" s="5"/>
      <c r="Z145" s="5"/>
      <c r="AA145" s="5"/>
      <c r="AB145" s="26"/>
      <c r="AC145" s="5"/>
      <c r="AD145" s="5"/>
      <c r="AE145" s="5"/>
      <c r="AF145" s="5"/>
      <c r="AG145" s="5"/>
      <c r="AH145" s="5"/>
      <c r="AI145" s="5"/>
      <c r="AJ145" s="5"/>
      <c r="AK145" s="26"/>
      <c r="AL145" s="5"/>
      <c r="AM145" s="5"/>
      <c r="AN145" s="5"/>
      <c r="AO145" s="5"/>
      <c r="AP145" s="5"/>
      <c r="AQ145" s="5"/>
      <c r="AR145" s="5"/>
      <c r="AS145" s="5"/>
      <c r="AT145" s="26"/>
      <c r="AU145" s="5"/>
      <c r="AV145" s="5"/>
      <c r="AW145" s="5"/>
      <c r="AX145" s="5"/>
      <c r="AY145" s="5"/>
      <c r="AZ145" s="5"/>
      <c r="BA145" s="5"/>
      <c r="BB145" s="5"/>
      <c r="BC145" s="26"/>
      <c r="BD145" s="5"/>
      <c r="BE145" s="4"/>
      <c r="BG145" s="5"/>
      <c r="BH145" s="26"/>
      <c r="BI145" s="5"/>
      <c r="BN145" s="5"/>
      <c r="BO145" s="5"/>
      <c r="BP145" s="5"/>
    </row>
    <row r="146" spans="1:68" s="23" customFormat="1" ht="12.75">
      <c r="A146" s="51"/>
      <c r="B146" s="51"/>
      <c r="C146" s="51"/>
      <c r="D146" s="51"/>
      <c r="E146" s="51"/>
      <c r="F146" s="51"/>
      <c r="G146" s="52" t="s">
        <v>111</v>
      </c>
      <c r="H146" s="52" t="s">
        <v>111</v>
      </c>
      <c r="I146" s="38"/>
      <c r="J146" s="38"/>
      <c r="K146" s="38"/>
      <c r="L146" s="5"/>
      <c r="M146" s="5"/>
      <c r="N146" s="5"/>
      <c r="O146" s="5"/>
      <c r="P146" s="5"/>
      <c r="Q146" s="5"/>
      <c r="R146" s="5"/>
      <c r="S146" s="26"/>
      <c r="T146" s="5"/>
      <c r="U146" s="5"/>
      <c r="V146" s="5"/>
      <c r="W146" s="5"/>
      <c r="X146" s="5"/>
      <c r="Y146" s="5"/>
      <c r="Z146" s="5"/>
      <c r="AA146" s="5"/>
      <c r="AB146" s="26"/>
      <c r="AC146" s="5"/>
      <c r="AD146" s="5"/>
      <c r="AE146" s="5"/>
      <c r="AF146" s="5"/>
      <c r="AG146" s="5"/>
      <c r="AH146" s="5"/>
      <c r="AI146" s="5"/>
      <c r="AJ146" s="5"/>
      <c r="AK146" s="26"/>
      <c r="AL146" s="5"/>
      <c r="AM146" s="5"/>
      <c r="AN146" s="5"/>
      <c r="AO146" s="5"/>
      <c r="AP146" s="5"/>
      <c r="AQ146" s="5"/>
      <c r="AR146" s="5"/>
      <c r="AS146" s="5"/>
      <c r="AT146" s="26"/>
      <c r="AU146" s="5"/>
      <c r="AV146" s="5"/>
      <c r="AW146" s="5"/>
      <c r="AX146" s="5"/>
      <c r="AY146" s="5"/>
      <c r="AZ146" s="5"/>
      <c r="BA146" s="5"/>
      <c r="BB146" s="5"/>
      <c r="BC146" s="26"/>
      <c r="BD146" s="5"/>
      <c r="BE146" s="4"/>
      <c r="BG146" s="5"/>
      <c r="BH146" s="26"/>
      <c r="BI146" s="5"/>
      <c r="BN146" s="5"/>
      <c r="BO146" s="5"/>
      <c r="BP146" s="5"/>
    </row>
    <row r="147" spans="1:68" s="23" customFormat="1" ht="12.75">
      <c r="A147" s="3" t="s">
        <v>2</v>
      </c>
      <c r="B147" s="4">
        <v>182</v>
      </c>
      <c r="C147" s="4">
        <v>186</v>
      </c>
      <c r="D147" s="4">
        <v>189</v>
      </c>
      <c r="E147" s="4">
        <v>181</v>
      </c>
      <c r="F147" s="48">
        <v>181</v>
      </c>
      <c r="G147" s="7">
        <v>411.4761904761905</v>
      </c>
      <c r="H147">
        <v>825</v>
      </c>
      <c r="I147" s="8"/>
      <c r="J147" s="8"/>
      <c r="K147" s="8"/>
      <c r="L147" s="5"/>
      <c r="M147" s="5"/>
      <c r="N147" s="5"/>
      <c r="O147" s="5"/>
      <c r="P147" s="5"/>
      <c r="Q147" s="5"/>
      <c r="R147" s="5"/>
      <c r="S147" s="26"/>
      <c r="T147" s="5"/>
      <c r="U147" s="5"/>
      <c r="V147" s="5"/>
      <c r="W147" s="5"/>
      <c r="X147" s="5"/>
      <c r="Y147" s="5"/>
      <c r="Z147" s="5"/>
      <c r="AA147" s="5"/>
      <c r="AB147" s="26"/>
      <c r="AC147" s="5"/>
      <c r="AD147" s="5"/>
      <c r="AE147" s="5"/>
      <c r="AF147" s="5"/>
      <c r="AG147" s="5"/>
      <c r="AH147" s="5"/>
      <c r="AI147" s="5"/>
      <c r="AJ147" s="5"/>
      <c r="AK147" s="26"/>
      <c r="AL147" s="5"/>
      <c r="AM147" s="5"/>
      <c r="AN147" s="5"/>
      <c r="AO147" s="5"/>
      <c r="AP147" s="5"/>
      <c r="AQ147" s="5"/>
      <c r="AR147" s="5"/>
      <c r="AS147" s="5"/>
      <c r="AT147" s="26"/>
      <c r="AU147" s="5"/>
      <c r="AV147" s="5"/>
      <c r="AW147" s="5"/>
      <c r="AX147" s="5"/>
      <c r="AY147" s="5"/>
      <c r="AZ147" s="5"/>
      <c r="BA147" s="5"/>
      <c r="BB147" s="5"/>
      <c r="BC147" s="26"/>
      <c r="BD147" s="5"/>
      <c r="BE147" s="4"/>
      <c r="BG147" s="5"/>
      <c r="BH147" s="26"/>
      <c r="BI147" s="5"/>
      <c r="BN147" s="5"/>
      <c r="BO147" s="5"/>
      <c r="BP147" s="5"/>
    </row>
    <row r="148" spans="1:68" s="23" customFormat="1" ht="12.75">
      <c r="A148" s="3" t="s">
        <v>3</v>
      </c>
      <c r="B148" s="4">
        <v>1313</v>
      </c>
      <c r="C148" s="4">
        <v>1385</v>
      </c>
      <c r="D148" s="4">
        <v>1385</v>
      </c>
      <c r="E148" s="4">
        <v>1411</v>
      </c>
      <c r="F148" s="48">
        <v>1402</v>
      </c>
      <c r="G148" s="7">
        <v>8289</v>
      </c>
      <c r="H148">
        <v>12039</v>
      </c>
      <c r="I148" s="8"/>
      <c r="J148" s="8"/>
      <c r="K148" s="8"/>
      <c r="L148" s="5"/>
      <c r="M148" s="5"/>
      <c r="N148" s="5"/>
      <c r="O148" s="5"/>
      <c r="P148" s="5"/>
      <c r="Q148" s="5"/>
      <c r="R148" s="5"/>
      <c r="S148" s="26"/>
      <c r="T148" s="5"/>
      <c r="U148" s="5"/>
      <c r="V148" s="5"/>
      <c r="W148" s="5"/>
      <c r="X148" s="5"/>
      <c r="Y148" s="5"/>
      <c r="Z148" s="5"/>
      <c r="AA148" s="5"/>
      <c r="AB148" s="26"/>
      <c r="AC148" s="5"/>
      <c r="AD148" s="5"/>
      <c r="AE148" s="5"/>
      <c r="AF148" s="5"/>
      <c r="AG148" s="5"/>
      <c r="AH148" s="5"/>
      <c r="AI148" s="5"/>
      <c r="AJ148" s="5"/>
      <c r="AK148" s="26"/>
      <c r="AL148" s="5"/>
      <c r="AM148" s="5"/>
      <c r="AN148" s="5"/>
      <c r="AO148" s="5"/>
      <c r="AP148" s="5"/>
      <c r="AQ148" s="5"/>
      <c r="AR148" s="5"/>
      <c r="AS148" s="5"/>
      <c r="AT148" s="26"/>
      <c r="AU148" s="5"/>
      <c r="AV148" s="5"/>
      <c r="AW148" s="5"/>
      <c r="AX148" s="5"/>
      <c r="AY148" s="5"/>
      <c r="AZ148" s="5"/>
      <c r="BA148" s="5"/>
      <c r="BB148" s="5"/>
      <c r="BC148" s="26"/>
      <c r="BD148" s="5"/>
      <c r="BE148" s="4"/>
      <c r="BG148" s="5"/>
      <c r="BH148" s="26"/>
      <c r="BI148" s="5"/>
      <c r="BN148" s="5"/>
      <c r="BO148" s="5"/>
      <c r="BP148" s="5"/>
    </row>
    <row r="149" spans="1:68" s="23" customFormat="1" ht="12.75">
      <c r="A149" s="6" t="s">
        <v>100</v>
      </c>
      <c r="B149" s="5">
        <v>292.7</v>
      </c>
      <c r="C149" s="5">
        <v>311.71</v>
      </c>
      <c r="D149" s="5">
        <v>366.68</v>
      </c>
      <c r="E149" s="6">
        <v>409.08</v>
      </c>
      <c r="F149" s="54">
        <v>585.88</v>
      </c>
      <c r="G149" s="6">
        <v>744.27</v>
      </c>
      <c r="H149">
        <v>750.55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26"/>
      <c r="T149" s="5"/>
      <c r="U149" s="5"/>
      <c r="V149" s="5"/>
      <c r="W149" s="5"/>
      <c r="X149" s="5"/>
      <c r="Y149" s="5"/>
      <c r="Z149" s="5"/>
      <c r="AA149" s="5"/>
      <c r="AB149" s="26"/>
      <c r="AC149" s="5"/>
      <c r="AD149" s="5"/>
      <c r="AE149" s="5"/>
      <c r="AF149" s="5"/>
      <c r="AG149" s="5"/>
      <c r="AH149" s="5"/>
      <c r="AI149" s="5"/>
      <c r="AJ149" s="5"/>
      <c r="AK149" s="26"/>
      <c r="AL149" s="5"/>
      <c r="AM149" s="5"/>
      <c r="AN149" s="5"/>
      <c r="AO149" s="5"/>
      <c r="AP149" s="5"/>
      <c r="AQ149" s="5"/>
      <c r="AR149" s="5"/>
      <c r="AS149" s="5"/>
      <c r="AT149" s="26"/>
      <c r="AU149" s="5"/>
      <c r="AV149" s="5"/>
      <c r="AW149" s="5"/>
      <c r="AX149" s="5"/>
      <c r="AY149" s="5"/>
      <c r="AZ149" s="5"/>
      <c r="BA149" s="5"/>
      <c r="BB149" s="5"/>
      <c r="BC149" s="26"/>
      <c r="BD149" s="5"/>
      <c r="BE149" s="4"/>
      <c r="BG149" s="5"/>
      <c r="BH149" s="26"/>
      <c r="BI149" s="5"/>
      <c r="BN149" s="5"/>
      <c r="BO149" s="5"/>
      <c r="BP149" s="5"/>
    </row>
    <row r="150" spans="1:68" ht="12.75">
      <c r="A150" s="6" t="s">
        <v>101</v>
      </c>
      <c r="B150" s="5">
        <v>-1.65</v>
      </c>
      <c r="C150" s="5">
        <v>0.72</v>
      </c>
      <c r="D150" s="5">
        <v>1.18</v>
      </c>
      <c r="E150" s="6">
        <v>2.02</v>
      </c>
      <c r="F150" s="54">
        <v>4.1</v>
      </c>
      <c r="G150" s="6">
        <v>6.16</v>
      </c>
      <c r="H150" s="32">
        <v>5.6</v>
      </c>
      <c r="I150" s="5"/>
      <c r="J150" s="5"/>
      <c r="K150" s="5"/>
      <c r="L150" s="6"/>
      <c r="M150" s="6"/>
      <c r="N150" s="6"/>
      <c r="O150" s="6"/>
      <c r="P150" s="5"/>
      <c r="Q150" s="5"/>
      <c r="R150" s="12"/>
      <c r="S150" s="32"/>
      <c r="T150" s="5"/>
      <c r="U150" s="6"/>
      <c r="V150" s="6"/>
      <c r="W150" s="6"/>
      <c r="X150" s="6"/>
      <c r="Y150" s="5"/>
      <c r="Z150" s="5"/>
      <c r="AA150" s="12"/>
      <c r="AB150" s="32"/>
      <c r="AC150" s="5"/>
      <c r="AD150" s="6"/>
      <c r="AE150" s="6"/>
      <c r="AF150" s="6"/>
      <c r="AG150" s="6"/>
      <c r="AH150" s="5"/>
      <c r="AI150" s="5"/>
      <c r="AJ150" s="12"/>
      <c r="AK150" s="32"/>
      <c r="AL150" s="5"/>
      <c r="AM150" s="6"/>
      <c r="AN150" s="6"/>
      <c r="AO150" s="6"/>
      <c r="AP150" s="6"/>
      <c r="AQ150" s="5"/>
      <c r="AR150" s="5"/>
      <c r="AS150" s="12"/>
      <c r="AT150" s="32"/>
      <c r="AU150" s="5"/>
      <c r="AV150" s="6"/>
      <c r="AW150" s="5"/>
      <c r="AX150" s="5"/>
      <c r="AY150" s="5"/>
      <c r="AZ150" s="5"/>
      <c r="BA150" s="5"/>
      <c r="BB150" s="5"/>
      <c r="BC150" s="26"/>
      <c r="BD150" s="5"/>
      <c r="BG150" s="6"/>
      <c r="BH150" s="32"/>
      <c r="BI150" s="5"/>
      <c r="BN150" s="6"/>
      <c r="BO150" s="5"/>
      <c r="BP150" s="5"/>
    </row>
    <row r="151" spans="1:67" ht="12.75">
      <c r="A151" s="3"/>
      <c r="B151" s="4"/>
      <c r="C151" s="4"/>
      <c r="D151" s="4"/>
      <c r="E151" s="4"/>
      <c r="F151" s="48"/>
      <c r="G151" s="3"/>
      <c r="H151"/>
      <c r="M151" s="3"/>
      <c r="N151" s="3"/>
      <c r="O151" s="3"/>
      <c r="P151" s="3"/>
      <c r="Q151" s="3"/>
      <c r="R151" s="3"/>
      <c r="S151" s="3"/>
      <c r="T151" s="3"/>
      <c r="V151" s="3"/>
      <c r="W151" s="3"/>
      <c r="X151" s="3"/>
      <c r="Y151" s="3"/>
      <c r="Z151" s="3"/>
      <c r="AA151" s="3"/>
      <c r="AB151" s="3"/>
      <c r="AC151" s="3"/>
      <c r="AE151" s="3"/>
      <c r="AF151" s="3"/>
      <c r="AG151" s="3"/>
      <c r="AH151" s="3"/>
      <c r="AI151" s="4"/>
      <c r="AJ151" s="3"/>
      <c r="AK151" s="3"/>
      <c r="AL151" s="3"/>
      <c r="AN151" s="3"/>
      <c r="AO151" s="3"/>
      <c r="AP151" s="3"/>
      <c r="AQ151" s="3"/>
      <c r="AR151" s="4"/>
      <c r="AS151" s="3"/>
      <c r="AT151" s="3"/>
      <c r="AU151" s="3"/>
      <c r="AW151" s="3"/>
      <c r="AX151" s="3"/>
      <c r="AY151" s="3"/>
      <c r="AZ151" s="3"/>
      <c r="BA151" s="4"/>
      <c r="BB151" s="3"/>
      <c r="BC151" s="3"/>
      <c r="BD151" s="3"/>
      <c r="BF151" s="3"/>
      <c r="BG151" s="3"/>
      <c r="BH151" s="3"/>
      <c r="BI151" s="3"/>
      <c r="BJ151" s="3"/>
      <c r="BK151" s="3"/>
      <c r="BL151" s="3"/>
      <c r="BM151" s="3"/>
      <c r="BO151" s="3"/>
    </row>
    <row r="152" spans="1:53" ht="12.75">
      <c r="A152" s="3" t="s">
        <v>123</v>
      </c>
      <c r="B152" s="4">
        <f>32+82</f>
        <v>114</v>
      </c>
      <c r="C152" s="4">
        <v>134</v>
      </c>
      <c r="D152" s="4">
        <v>147</v>
      </c>
      <c r="E152" s="7">
        <v>172.2335</v>
      </c>
      <c r="F152" s="74">
        <v>424.4782</v>
      </c>
      <c r="G152" s="7">
        <v>4716</v>
      </c>
      <c r="H152">
        <v>4708</v>
      </c>
      <c r="I152" s="8"/>
      <c r="J152" s="8"/>
      <c r="K152" s="8"/>
      <c r="AI152" s="23"/>
      <c r="AR152" s="23"/>
      <c r="BA152" s="23"/>
    </row>
    <row r="153" spans="1:65" ht="12.75">
      <c r="A153" s="3" t="s">
        <v>4</v>
      </c>
      <c r="B153" s="4">
        <v>2339</v>
      </c>
      <c r="C153" s="4">
        <v>2533</v>
      </c>
      <c r="D153" s="4">
        <v>3088</v>
      </c>
      <c r="E153" s="7">
        <v>3608.4202</v>
      </c>
      <c r="F153" s="74">
        <v>4968.8113</v>
      </c>
      <c r="G153" s="7">
        <v>34610</v>
      </c>
      <c r="H153">
        <v>51970</v>
      </c>
      <c r="I153" s="8"/>
      <c r="J153" s="8"/>
      <c r="K153" s="8"/>
      <c r="BF153" s="28"/>
      <c r="BG153" s="23"/>
      <c r="BH153" s="23"/>
      <c r="BI153" s="23"/>
      <c r="BJ153" s="23"/>
      <c r="BK153" s="23"/>
      <c r="BL153" s="23"/>
      <c r="BM153" s="28"/>
    </row>
    <row r="154" spans="1:65" ht="12.75">
      <c r="A154" s="3" t="s">
        <v>5</v>
      </c>
      <c r="B154" s="4">
        <v>708</v>
      </c>
      <c r="C154" s="4">
        <v>710</v>
      </c>
      <c r="D154" s="4">
        <v>865</v>
      </c>
      <c r="E154" s="7">
        <v>1075.0557</v>
      </c>
      <c r="F154" s="74">
        <v>1567.3623</v>
      </c>
      <c r="G154" s="7">
        <v>14440.35381904762</v>
      </c>
      <c r="H154">
        <v>18542</v>
      </c>
      <c r="I154" s="8"/>
      <c r="J154" s="8"/>
      <c r="K154" s="8"/>
      <c r="BF154" s="23"/>
      <c r="BG154" s="23"/>
      <c r="BH154" s="23"/>
      <c r="BI154" s="23"/>
      <c r="BJ154" s="23"/>
      <c r="BK154" s="23"/>
      <c r="BL154" s="23"/>
      <c r="BM154" s="37"/>
    </row>
    <row r="155" spans="1:65" ht="12.75">
      <c r="A155" s="3" t="s">
        <v>6</v>
      </c>
      <c r="B155" s="4">
        <v>1410</v>
      </c>
      <c r="C155" s="4">
        <v>1594</v>
      </c>
      <c r="D155" s="4">
        <v>1837</v>
      </c>
      <c r="E155" s="7">
        <v>2102.0332</v>
      </c>
      <c r="F155" s="74">
        <v>3196.0564</v>
      </c>
      <c r="G155" s="7">
        <v>27084</v>
      </c>
      <c r="H155">
        <v>38389</v>
      </c>
      <c r="I155" s="8"/>
      <c r="J155" s="8"/>
      <c r="K155" s="8"/>
      <c r="BF155" s="13"/>
      <c r="BG155" s="38"/>
      <c r="BH155" s="38"/>
      <c r="BI155" s="38"/>
      <c r="BJ155" s="38"/>
      <c r="BK155" s="38"/>
      <c r="BL155" s="13"/>
      <c r="BM155" s="13"/>
    </row>
    <row r="156" spans="1:65" ht="12.75">
      <c r="A156" s="3"/>
      <c r="B156" s="4"/>
      <c r="C156" s="4"/>
      <c r="D156" s="4"/>
      <c r="E156" s="7"/>
      <c r="F156" s="74"/>
      <c r="G156" s="7"/>
      <c r="H156"/>
      <c r="I156" s="8"/>
      <c r="J156" s="8"/>
      <c r="K156" s="8"/>
      <c r="BF156" s="13"/>
      <c r="BG156" s="13"/>
      <c r="BH156" s="13"/>
      <c r="BI156" s="13"/>
      <c r="BJ156" s="13"/>
      <c r="BK156" s="13"/>
      <c r="BL156" s="38"/>
      <c r="BM156" s="38"/>
    </row>
    <row r="157" spans="1:65" ht="12.75">
      <c r="A157" s="3" t="s">
        <v>7</v>
      </c>
      <c r="B157" s="4">
        <v>192</v>
      </c>
      <c r="C157" s="4">
        <v>210</v>
      </c>
      <c r="D157" s="4">
        <v>249</v>
      </c>
      <c r="E157" s="7">
        <v>312.4845</v>
      </c>
      <c r="F157" s="74">
        <v>408.415</v>
      </c>
      <c r="G157" s="7">
        <v>4004.212085714285</v>
      </c>
      <c r="H157">
        <v>4972</v>
      </c>
      <c r="I157" s="8"/>
      <c r="J157" s="8"/>
      <c r="K157" s="8"/>
      <c r="BF157" s="4"/>
      <c r="BG157" s="4"/>
      <c r="BH157" s="4"/>
      <c r="BI157" s="4"/>
      <c r="BJ157" s="4"/>
      <c r="BK157" s="4"/>
      <c r="BL157" s="8"/>
      <c r="BM157" s="8"/>
    </row>
    <row r="158" spans="1:65" ht="12.75">
      <c r="A158" s="3" t="s">
        <v>8</v>
      </c>
      <c r="B158" s="4">
        <v>15</v>
      </c>
      <c r="C158" s="4">
        <v>22</v>
      </c>
      <c r="D158" s="4">
        <v>28</v>
      </c>
      <c r="E158" s="7">
        <v>42.0329</v>
      </c>
      <c r="F158" s="74">
        <v>79.3594</v>
      </c>
      <c r="G158" s="7">
        <v>848</v>
      </c>
      <c r="H158">
        <v>960</v>
      </c>
      <c r="I158" s="8"/>
      <c r="J158" s="8"/>
      <c r="K158" s="8"/>
      <c r="BF158" s="4"/>
      <c r="BG158" s="4"/>
      <c r="BH158" s="4"/>
      <c r="BI158" s="4"/>
      <c r="BJ158" s="4"/>
      <c r="BK158" s="4"/>
      <c r="BL158" s="39"/>
      <c r="BM158" s="8"/>
    </row>
    <row r="159" spans="1:65" ht="12.75">
      <c r="A159" s="3" t="s">
        <v>9</v>
      </c>
      <c r="B159" s="4">
        <v>119</v>
      </c>
      <c r="C159" s="4">
        <v>127</v>
      </c>
      <c r="D159" s="4">
        <v>150</v>
      </c>
      <c r="E159" s="7">
        <v>213.5051</v>
      </c>
      <c r="F159" s="74">
        <v>286.7958</v>
      </c>
      <c r="G159" s="7">
        <v>2681.6046</v>
      </c>
      <c r="H159">
        <v>3366</v>
      </c>
      <c r="I159" s="8"/>
      <c r="J159" s="8"/>
      <c r="K159" s="8"/>
      <c r="L159" s="6"/>
      <c r="U159" s="6"/>
      <c r="AD159" s="6"/>
      <c r="AM159" s="6"/>
      <c r="AV159" s="6"/>
      <c r="BE159" s="6"/>
      <c r="BF159" s="5"/>
      <c r="BG159" s="5"/>
      <c r="BH159" s="5"/>
      <c r="BI159" s="5"/>
      <c r="BJ159" s="5"/>
      <c r="BK159" s="5"/>
      <c r="BL159" s="26"/>
      <c r="BM159" s="5"/>
    </row>
    <row r="160" spans="1:65" ht="12.75">
      <c r="A160" s="3" t="s">
        <v>10</v>
      </c>
      <c r="B160" s="4">
        <v>69</v>
      </c>
      <c r="C160" s="4">
        <v>82</v>
      </c>
      <c r="D160" s="4">
        <v>88</v>
      </c>
      <c r="E160" s="7">
        <v>96.516</v>
      </c>
      <c r="F160" s="74">
        <v>113.074</v>
      </c>
      <c r="G160" s="7">
        <v>1027</v>
      </c>
      <c r="H160">
        <v>1142</v>
      </c>
      <c r="I160" s="8"/>
      <c r="J160" s="8"/>
      <c r="K160" s="8"/>
      <c r="L160" s="6"/>
      <c r="U160" s="6"/>
      <c r="AD160" s="6"/>
      <c r="AM160" s="6"/>
      <c r="AV160" s="6"/>
      <c r="BE160" s="6"/>
      <c r="BF160" s="5"/>
      <c r="BG160" s="5"/>
      <c r="BH160" s="5"/>
      <c r="BI160" s="5"/>
      <c r="BJ160" s="5"/>
      <c r="BK160" s="5"/>
      <c r="BL160" s="26"/>
      <c r="BM160" s="5"/>
    </row>
    <row r="161" spans="1:65" ht="12.75">
      <c r="A161" s="3"/>
      <c r="B161" s="4"/>
      <c r="C161" s="4"/>
      <c r="D161" s="4"/>
      <c r="E161" s="4"/>
      <c r="F161" s="48"/>
      <c r="G161" s="3"/>
      <c r="BF161" s="4"/>
      <c r="BG161" s="4"/>
      <c r="BH161" s="4"/>
      <c r="BI161" s="4"/>
      <c r="BJ161" s="4"/>
      <c r="BK161" s="4"/>
      <c r="BL161" s="23"/>
      <c r="BM161" s="4"/>
    </row>
    <row r="162" spans="1:65" ht="12.75">
      <c r="A162" s="6" t="s">
        <v>99</v>
      </c>
      <c r="B162" s="5">
        <v>5.07</v>
      </c>
      <c r="C162" s="5">
        <v>4.97</v>
      </c>
      <c r="D162" s="5">
        <v>5.1</v>
      </c>
      <c r="E162" s="5">
        <v>6.17</v>
      </c>
      <c r="F162" s="54">
        <v>6.53</v>
      </c>
      <c r="G162" s="6">
        <v>6.25</v>
      </c>
      <c r="H162">
        <v>6.05</v>
      </c>
      <c r="I162" s="5"/>
      <c r="J162" s="5"/>
      <c r="K162" s="5"/>
      <c r="BF162" s="4"/>
      <c r="BG162" s="4"/>
      <c r="BH162" s="4"/>
      <c r="BI162" s="4"/>
      <c r="BJ162" s="4"/>
      <c r="BK162" s="4"/>
      <c r="BL162" s="39"/>
      <c r="BM162" s="8"/>
    </row>
    <row r="163" spans="1:65" ht="12.75">
      <c r="A163" s="6" t="s">
        <v>98</v>
      </c>
      <c r="B163" s="5">
        <v>4.62</v>
      </c>
      <c r="C163" s="5">
        <v>4.65</v>
      </c>
      <c r="D163" s="5">
        <v>5.22</v>
      </c>
      <c r="E163" s="5">
        <v>4.98</v>
      </c>
      <c r="F163" s="54">
        <v>4.5</v>
      </c>
      <c r="G163" s="6">
        <v>5.09</v>
      </c>
      <c r="H163">
        <v>4.43</v>
      </c>
      <c r="I163" s="5"/>
      <c r="J163" s="5"/>
      <c r="K163" s="5"/>
      <c r="BF163" s="4"/>
      <c r="BG163" s="4"/>
      <c r="BH163" s="4"/>
      <c r="BI163" s="4"/>
      <c r="BJ163" s="4"/>
      <c r="BK163" s="4"/>
      <c r="BL163" s="39"/>
      <c r="BM163" s="8"/>
    </row>
    <row r="164" spans="1:65" ht="12.75">
      <c r="A164" s="6" t="s">
        <v>44</v>
      </c>
      <c r="B164" s="5">
        <v>20.92</v>
      </c>
      <c r="C164" s="5">
        <v>20.04</v>
      </c>
      <c r="D164" s="5">
        <v>18.4</v>
      </c>
      <c r="E164" s="5">
        <v>15.28</v>
      </c>
      <c r="F164" s="54">
        <v>15.65</v>
      </c>
      <c r="G164" s="6">
        <v>10.79</v>
      </c>
      <c r="H164">
        <v>13.52</v>
      </c>
      <c r="I164" s="5"/>
      <c r="J164" s="5"/>
      <c r="K164" s="5"/>
      <c r="BF164" s="4"/>
      <c r="BG164" s="4"/>
      <c r="BH164" s="4"/>
      <c r="BI164" s="4"/>
      <c r="BJ164" s="4"/>
      <c r="BK164" s="4"/>
      <c r="BL164" s="39"/>
      <c r="BM164" s="8"/>
    </row>
    <row r="165" spans="1:65" ht="12.75">
      <c r="A165" s="6"/>
      <c r="B165" s="5"/>
      <c r="C165" s="5"/>
      <c r="D165" s="5"/>
      <c r="E165" s="5"/>
      <c r="F165" s="54"/>
      <c r="G165" s="3"/>
      <c r="H165"/>
      <c r="I165" s="5"/>
      <c r="J165" s="5"/>
      <c r="K165" s="5"/>
      <c r="BF165" s="4"/>
      <c r="BG165" s="4"/>
      <c r="BH165" s="4"/>
      <c r="BI165" s="4"/>
      <c r="BJ165" s="4"/>
      <c r="BK165" s="4"/>
      <c r="BL165" s="39"/>
      <c r="BM165" s="8"/>
    </row>
    <row r="166" spans="1:65" ht="12.75">
      <c r="A166" s="6" t="s">
        <v>11</v>
      </c>
      <c r="B166" s="5">
        <v>-0.83</v>
      </c>
      <c r="C166" s="5">
        <v>0.33</v>
      </c>
      <c r="D166" s="5">
        <v>0.47</v>
      </c>
      <c r="E166" s="6">
        <v>0.76</v>
      </c>
      <c r="F166" s="54">
        <v>1.21</v>
      </c>
      <c r="G166" s="5">
        <v>1.12</v>
      </c>
      <c r="H166">
        <v>1.13</v>
      </c>
      <c r="I166" s="5"/>
      <c r="J166" s="5"/>
      <c r="K166" s="5"/>
      <c r="BF166" s="4"/>
      <c r="BG166" s="4"/>
      <c r="BH166" s="4"/>
      <c r="BI166" s="4"/>
      <c r="BJ166" s="4"/>
      <c r="BK166" s="4"/>
      <c r="BL166" s="39"/>
      <c r="BM166" s="8"/>
    </row>
    <row r="167" spans="1:65" ht="12.75">
      <c r="A167" s="6" t="s">
        <v>12</v>
      </c>
      <c r="B167" s="5">
        <v>10.16</v>
      </c>
      <c r="C167" s="5">
        <v>9.75</v>
      </c>
      <c r="D167" s="5">
        <v>9.77</v>
      </c>
      <c r="E167" s="6">
        <v>9.21</v>
      </c>
      <c r="F167" s="54">
        <v>15.38</v>
      </c>
      <c r="G167" s="6">
        <v>15.23</v>
      </c>
      <c r="H167" s="6">
        <v>13.98</v>
      </c>
      <c r="I167" s="5"/>
      <c r="J167" s="5"/>
      <c r="K167" s="5"/>
      <c r="BF167" s="4"/>
      <c r="BG167" s="4"/>
      <c r="BH167" s="4"/>
      <c r="BI167" s="4"/>
      <c r="BJ167" s="4"/>
      <c r="BK167" s="4"/>
      <c r="BL167" s="39"/>
      <c r="BM167" s="8"/>
    </row>
    <row r="168" spans="1:65" ht="12.75">
      <c r="A168" s="6" t="s">
        <v>13</v>
      </c>
      <c r="B168" s="5">
        <v>3.92</v>
      </c>
      <c r="C168" s="5">
        <v>2.82</v>
      </c>
      <c r="D168" s="5">
        <v>1.75</v>
      </c>
      <c r="E168" s="6">
        <v>0.88</v>
      </c>
      <c r="F168" s="54">
        <v>0.88</v>
      </c>
      <c r="G168" s="6">
        <v>1.3</v>
      </c>
      <c r="H168" s="5">
        <v>1.05</v>
      </c>
      <c r="I168" s="5"/>
      <c r="J168" s="5"/>
      <c r="K168" s="5"/>
      <c r="BF168" s="4"/>
      <c r="BG168" s="4"/>
      <c r="BH168" s="4"/>
      <c r="BI168" s="4"/>
      <c r="BJ168" s="4"/>
      <c r="BK168" s="4"/>
      <c r="BL168" s="39"/>
      <c r="BM168" s="8"/>
    </row>
    <row r="169" spans="5:65" ht="12.75">
      <c r="E169" s="23"/>
      <c r="F169" s="23"/>
      <c r="BF169" s="4"/>
      <c r="BG169" s="4"/>
      <c r="BH169" s="4"/>
      <c r="BI169" s="4"/>
      <c r="BJ169" s="4"/>
      <c r="BK169" s="4"/>
      <c r="BL169" s="39"/>
      <c r="BM169" s="8"/>
    </row>
    <row r="170" spans="5:65" ht="12.75">
      <c r="E170" s="23"/>
      <c r="F170" s="23"/>
      <c r="BF170" s="4"/>
      <c r="BG170" s="4"/>
      <c r="BH170" s="4"/>
      <c r="BI170" s="4"/>
      <c r="BJ170" s="4"/>
      <c r="BK170" s="4"/>
      <c r="BL170" s="39"/>
      <c r="BM170" s="8"/>
    </row>
    <row r="171" spans="1:65" ht="12.75">
      <c r="A171" s="49" t="s">
        <v>35</v>
      </c>
      <c r="B171" s="50"/>
      <c r="C171" s="50"/>
      <c r="D171" s="50"/>
      <c r="E171" s="50"/>
      <c r="F171" s="50"/>
      <c r="G171" s="50"/>
      <c r="H171" s="55" t="s">
        <v>37</v>
      </c>
      <c r="I171" s="28"/>
      <c r="J171" s="28"/>
      <c r="K171" s="28"/>
      <c r="BF171" s="4"/>
      <c r="BG171" s="4"/>
      <c r="BH171" s="4"/>
      <c r="BI171" s="4"/>
      <c r="BJ171" s="4"/>
      <c r="BK171" s="4"/>
      <c r="BL171" s="23"/>
      <c r="BM171" s="4"/>
    </row>
    <row r="172" spans="8:68" s="23" customFormat="1" ht="12.75">
      <c r="H172" s="37" t="s">
        <v>14</v>
      </c>
      <c r="I172" s="37"/>
      <c r="J172" s="37"/>
      <c r="K172" s="37"/>
      <c r="L172" s="5"/>
      <c r="U172" s="5"/>
      <c r="AD172" s="5"/>
      <c r="AM172" s="5"/>
      <c r="AV172" s="5"/>
      <c r="BE172" s="5"/>
      <c r="BF172" s="5"/>
      <c r="BG172" s="5"/>
      <c r="BH172" s="5"/>
      <c r="BI172" s="5"/>
      <c r="BJ172" s="5"/>
      <c r="BK172" s="5"/>
      <c r="BM172" s="5"/>
      <c r="BN172" s="4"/>
      <c r="BP172" s="4"/>
    </row>
    <row r="173" spans="1:65" ht="12.75">
      <c r="A173" s="51" t="s">
        <v>1</v>
      </c>
      <c r="B173" s="52" t="s">
        <v>0</v>
      </c>
      <c r="C173" s="52" t="s">
        <v>91</v>
      </c>
      <c r="D173" s="52" t="s">
        <v>95</v>
      </c>
      <c r="E173" s="52" t="s">
        <v>106</v>
      </c>
      <c r="F173" s="52" t="s">
        <v>111</v>
      </c>
      <c r="G173" s="51" t="s">
        <v>43</v>
      </c>
      <c r="H173" s="51" t="s">
        <v>88</v>
      </c>
      <c r="I173" s="13"/>
      <c r="J173" s="13"/>
      <c r="K173" s="13"/>
      <c r="L173" s="6"/>
      <c r="U173" s="6"/>
      <c r="AD173" s="6"/>
      <c r="AM173" s="6"/>
      <c r="AV173" s="6"/>
      <c r="BE173" s="6"/>
      <c r="BF173" s="5"/>
      <c r="BG173" s="5"/>
      <c r="BH173" s="5"/>
      <c r="BI173" s="5"/>
      <c r="BJ173" s="5"/>
      <c r="BK173" s="5"/>
      <c r="BL173" s="23"/>
      <c r="BM173" s="5"/>
    </row>
    <row r="174" spans="1:65" ht="12.75">
      <c r="A174" s="51"/>
      <c r="B174" s="51"/>
      <c r="C174" s="51"/>
      <c r="D174" s="51"/>
      <c r="E174" s="51"/>
      <c r="F174" s="51"/>
      <c r="G174" s="52" t="s">
        <v>111</v>
      </c>
      <c r="H174" s="52" t="s">
        <v>111</v>
      </c>
      <c r="I174" s="38"/>
      <c r="J174" s="38"/>
      <c r="K174" s="38"/>
      <c r="L174" s="6"/>
      <c r="U174" s="6"/>
      <c r="AD174" s="6"/>
      <c r="AM174" s="6"/>
      <c r="AV174" s="6"/>
      <c r="BE174" s="6"/>
      <c r="BF174" s="5"/>
      <c r="BG174" s="5"/>
      <c r="BH174" s="5"/>
      <c r="BI174" s="5"/>
      <c r="BJ174" s="5"/>
      <c r="BK174" s="5"/>
      <c r="BL174" s="23"/>
      <c r="BM174" s="5"/>
    </row>
    <row r="175" spans="1:65" ht="12.75">
      <c r="A175" s="3" t="s">
        <v>2</v>
      </c>
      <c r="B175" s="4">
        <v>471</v>
      </c>
      <c r="C175" s="4">
        <v>483</v>
      </c>
      <c r="D175" s="4">
        <v>552</v>
      </c>
      <c r="E175" s="4">
        <v>602</v>
      </c>
      <c r="F175" s="48">
        <v>611</v>
      </c>
      <c r="G175" s="7">
        <v>411.4761904761905</v>
      </c>
      <c r="H175">
        <v>825</v>
      </c>
      <c r="I175" s="8"/>
      <c r="J175" s="8"/>
      <c r="K175" s="8"/>
      <c r="L175" s="6"/>
      <c r="U175" s="6"/>
      <c r="AD175" s="6"/>
      <c r="AM175" s="6"/>
      <c r="AV175" s="6"/>
      <c r="BE175" s="6"/>
      <c r="BF175" s="5"/>
      <c r="BG175" s="5"/>
      <c r="BH175" s="5"/>
      <c r="BI175" s="5"/>
      <c r="BJ175" s="5"/>
      <c r="BK175" s="5"/>
      <c r="BL175" s="23"/>
      <c r="BM175" s="5"/>
    </row>
    <row r="176" spans="1:65" ht="12.75">
      <c r="A176" s="3" t="s">
        <v>3</v>
      </c>
      <c r="B176" s="4">
        <v>6474</v>
      </c>
      <c r="C176" s="4">
        <v>6015</v>
      </c>
      <c r="D176" s="4">
        <v>6029</v>
      </c>
      <c r="E176" s="4">
        <v>6945</v>
      </c>
      <c r="F176" s="48">
        <v>7570</v>
      </c>
      <c r="G176" s="31">
        <v>8289</v>
      </c>
      <c r="H176">
        <v>12039</v>
      </c>
      <c r="I176" s="8"/>
      <c r="J176" s="8"/>
      <c r="K176" s="8"/>
      <c r="L176" s="6"/>
      <c r="U176" s="6"/>
      <c r="AD176" s="6"/>
      <c r="AM176" s="6"/>
      <c r="AV176" s="6"/>
      <c r="BE176" s="6"/>
      <c r="BF176" s="5"/>
      <c r="BG176" s="5"/>
      <c r="BH176" s="5"/>
      <c r="BI176" s="5"/>
      <c r="BJ176" s="5"/>
      <c r="BK176" s="5"/>
      <c r="BL176" s="23"/>
      <c r="BM176" s="5"/>
    </row>
    <row r="177" spans="1:65" ht="12.75">
      <c r="A177" s="6" t="s">
        <v>100</v>
      </c>
      <c r="B177" s="5">
        <v>366</v>
      </c>
      <c r="C177" s="5">
        <v>431</v>
      </c>
      <c r="D177" s="5">
        <v>544</v>
      </c>
      <c r="E177" s="32">
        <v>655</v>
      </c>
      <c r="F177" s="67">
        <v>750</v>
      </c>
      <c r="G177" s="32">
        <v>744.27</v>
      </c>
      <c r="H177">
        <v>750.55</v>
      </c>
      <c r="I177" s="5"/>
      <c r="J177" s="5"/>
      <c r="K177" s="5"/>
      <c r="L177" s="6"/>
      <c r="U177" s="6"/>
      <c r="AD177" s="6"/>
      <c r="AM177" s="6"/>
      <c r="AV177" s="6"/>
      <c r="BE177" s="6"/>
      <c r="BF177" s="5"/>
      <c r="BG177" s="5"/>
      <c r="BH177" s="5"/>
      <c r="BI177" s="5"/>
      <c r="BJ177" s="5"/>
      <c r="BK177" s="5"/>
      <c r="BL177" s="26"/>
      <c r="BM177" s="5"/>
    </row>
    <row r="178" spans="1:65" ht="12.75">
      <c r="A178" s="6" t="s">
        <v>101</v>
      </c>
      <c r="B178" s="5">
        <v>1.39</v>
      </c>
      <c r="C178" s="5">
        <v>3.54</v>
      </c>
      <c r="D178" s="5">
        <v>4.43</v>
      </c>
      <c r="E178" s="32">
        <v>5.43</v>
      </c>
      <c r="F178" s="67">
        <v>6.9</v>
      </c>
      <c r="G178" s="32">
        <v>6.16</v>
      </c>
      <c r="H178" s="32">
        <v>5.6</v>
      </c>
      <c r="I178" s="5"/>
      <c r="J178" s="5"/>
      <c r="K178" s="5"/>
      <c r="L178" s="6"/>
      <c r="U178" s="6"/>
      <c r="AD178" s="6"/>
      <c r="AM178" s="6"/>
      <c r="AV178" s="6"/>
      <c r="BE178" s="6"/>
      <c r="BF178" s="5"/>
      <c r="BG178" s="5"/>
      <c r="BH178" s="5"/>
      <c r="BI178" s="5"/>
      <c r="BJ178" s="5"/>
      <c r="BK178" s="5"/>
      <c r="BL178" s="26"/>
      <c r="BM178" s="5"/>
    </row>
    <row r="179" spans="1:65" ht="12.75">
      <c r="A179" s="3"/>
      <c r="B179" s="4"/>
      <c r="C179" s="4"/>
      <c r="D179" s="4"/>
      <c r="E179" s="4"/>
      <c r="F179" s="48"/>
      <c r="H179"/>
      <c r="M179" s="3"/>
      <c r="N179" s="3"/>
      <c r="O179" s="3"/>
      <c r="P179" s="3"/>
      <c r="Q179" s="4"/>
      <c r="R179" s="3"/>
      <c r="S179" s="3"/>
      <c r="T179" s="3"/>
      <c r="V179" s="3"/>
      <c r="W179" s="3"/>
      <c r="X179" s="3"/>
      <c r="Y179" s="3"/>
      <c r="Z179" s="4"/>
      <c r="AA179" s="3"/>
      <c r="AB179" s="3"/>
      <c r="AC179" s="3"/>
      <c r="AE179" s="3"/>
      <c r="AF179" s="3"/>
      <c r="AG179" s="3"/>
      <c r="AH179" s="3"/>
      <c r="AI179" s="4"/>
      <c r="AJ179" s="3"/>
      <c r="AK179" s="3"/>
      <c r="AL179" s="3"/>
      <c r="AN179" s="3"/>
      <c r="AO179" s="3"/>
      <c r="AP179" s="3"/>
      <c r="AQ179" s="3"/>
      <c r="AR179" s="4"/>
      <c r="AS179" s="3"/>
      <c r="AT179" s="3"/>
      <c r="AU179" s="3"/>
      <c r="AW179" s="3"/>
      <c r="AX179" s="3"/>
      <c r="AY179" s="3"/>
      <c r="AZ179" s="3"/>
      <c r="BA179" s="4"/>
      <c r="BB179" s="3"/>
      <c r="BC179" s="3"/>
      <c r="BD179" s="3"/>
      <c r="BF179" s="3"/>
      <c r="BG179" s="3"/>
      <c r="BH179" s="3"/>
      <c r="BI179" s="3"/>
      <c r="BJ179" s="3"/>
      <c r="BK179" s="3"/>
      <c r="BL179" s="3"/>
      <c r="BM179" s="3"/>
    </row>
    <row r="180" spans="1:53" ht="12.75">
      <c r="A180" s="3" t="s">
        <v>123</v>
      </c>
      <c r="B180" s="4">
        <v>723</v>
      </c>
      <c r="C180" s="4">
        <v>1250</v>
      </c>
      <c r="D180" s="4">
        <v>1502</v>
      </c>
      <c r="E180" s="31">
        <v>3925.6972</v>
      </c>
      <c r="F180" s="66">
        <v>4325.875800000001</v>
      </c>
      <c r="G180" s="7">
        <v>4716</v>
      </c>
      <c r="H180">
        <v>4708</v>
      </c>
      <c r="I180" s="8"/>
      <c r="J180" s="8"/>
      <c r="K180" s="8"/>
      <c r="Q180" s="23"/>
      <c r="AI180" s="23"/>
      <c r="AR180" s="23"/>
      <c r="BA180" s="23"/>
    </row>
    <row r="181" spans="1:11" ht="12.75">
      <c r="A181" s="3" t="s">
        <v>4</v>
      </c>
      <c r="B181" s="4">
        <v>15193</v>
      </c>
      <c r="C181" s="4">
        <v>17879</v>
      </c>
      <c r="D181" s="4">
        <v>21584</v>
      </c>
      <c r="E181" s="31">
        <v>25913.3558</v>
      </c>
      <c r="F181" s="66">
        <v>32198.1915</v>
      </c>
      <c r="G181" s="31">
        <v>34610</v>
      </c>
      <c r="H181">
        <v>51970</v>
      </c>
      <c r="I181" s="8"/>
      <c r="J181" s="8"/>
      <c r="K181" s="8"/>
    </row>
    <row r="182" spans="1:11" ht="12.75">
      <c r="A182" s="3" t="s">
        <v>5</v>
      </c>
      <c r="B182" s="4">
        <v>5799</v>
      </c>
      <c r="C182" s="4">
        <v>6272</v>
      </c>
      <c r="D182" s="4">
        <v>7033</v>
      </c>
      <c r="E182" s="31">
        <v>10026.5949</v>
      </c>
      <c r="F182" s="66">
        <v>12118.9662</v>
      </c>
      <c r="G182" s="7">
        <v>14440.35381904762</v>
      </c>
      <c r="H182">
        <v>18542</v>
      </c>
      <c r="I182" s="8"/>
      <c r="J182" s="8"/>
      <c r="K182" s="8"/>
    </row>
    <row r="183" spans="1:11" ht="12.75">
      <c r="A183" s="3" t="s">
        <v>6</v>
      </c>
      <c r="B183" s="4">
        <v>8823</v>
      </c>
      <c r="C183" s="4">
        <v>11736</v>
      </c>
      <c r="D183" s="4">
        <v>14899</v>
      </c>
      <c r="E183" s="31">
        <v>18904.6616</v>
      </c>
      <c r="F183" s="66">
        <v>22391.8752</v>
      </c>
      <c r="G183" s="31">
        <v>27084</v>
      </c>
      <c r="H183">
        <v>38389</v>
      </c>
      <c r="I183" s="8"/>
      <c r="J183" s="8"/>
      <c r="K183" s="8"/>
    </row>
    <row r="184" spans="1:11" ht="12.75">
      <c r="A184" s="3"/>
      <c r="B184" s="4"/>
      <c r="C184" s="4"/>
      <c r="D184" s="4"/>
      <c r="E184" s="31"/>
      <c r="F184" s="66"/>
      <c r="G184" s="31"/>
      <c r="H184"/>
      <c r="I184" s="8"/>
      <c r="J184" s="8"/>
      <c r="K184" s="8"/>
    </row>
    <row r="185" spans="1:11" ht="12.75">
      <c r="A185" s="3" t="s">
        <v>7</v>
      </c>
      <c r="B185" s="4">
        <v>1191</v>
      </c>
      <c r="C185" s="4">
        <v>1437</v>
      </c>
      <c r="D185" s="4">
        <v>1801</v>
      </c>
      <c r="E185" s="31">
        <v>2515.4442</v>
      </c>
      <c r="F185" s="66">
        <v>3315.3762</v>
      </c>
      <c r="G185" s="7">
        <v>4004.212085714285</v>
      </c>
      <c r="H185">
        <v>4972</v>
      </c>
      <c r="I185" s="8"/>
      <c r="J185" s="8"/>
      <c r="K185" s="8"/>
    </row>
    <row r="186" spans="1:11" ht="12.75">
      <c r="A186" s="3" t="s">
        <v>8</v>
      </c>
      <c r="B186" s="4">
        <v>212</v>
      </c>
      <c r="C186" s="4">
        <v>217</v>
      </c>
      <c r="D186" s="4">
        <v>303</v>
      </c>
      <c r="E186" s="31">
        <v>394.7185</v>
      </c>
      <c r="F186" s="66">
        <v>515.7753</v>
      </c>
      <c r="G186" s="31">
        <v>848</v>
      </c>
      <c r="H186">
        <v>960</v>
      </c>
      <c r="I186" s="8"/>
      <c r="J186" s="8"/>
      <c r="K186" s="8"/>
    </row>
    <row r="187" spans="1:21" ht="12.75">
      <c r="A187" s="3" t="s">
        <v>9</v>
      </c>
      <c r="B187" s="4">
        <v>689</v>
      </c>
      <c r="C187" s="4">
        <v>837</v>
      </c>
      <c r="D187" s="4">
        <v>1085</v>
      </c>
      <c r="E187" s="31">
        <v>1647.4249</v>
      </c>
      <c r="F187" s="66">
        <v>1999.9238</v>
      </c>
      <c r="G187" s="7">
        <v>2681.6046</v>
      </c>
      <c r="H187">
        <v>3366</v>
      </c>
      <c r="I187" s="8"/>
      <c r="J187" s="8"/>
      <c r="K187" s="8"/>
      <c r="L187" s="6"/>
      <c r="U187" s="6"/>
    </row>
    <row r="188" spans="1:21" ht="12.75">
      <c r="A188" s="3" t="s">
        <v>10</v>
      </c>
      <c r="B188" s="4">
        <v>314</v>
      </c>
      <c r="C188" s="4">
        <v>365</v>
      </c>
      <c r="D188" s="4">
        <v>406</v>
      </c>
      <c r="E188" s="31">
        <v>468.6186</v>
      </c>
      <c r="F188" s="66">
        <v>571.4557</v>
      </c>
      <c r="G188" s="31">
        <v>1027</v>
      </c>
      <c r="H188">
        <v>1142</v>
      </c>
      <c r="I188" s="8"/>
      <c r="J188" s="8"/>
      <c r="K188" s="8"/>
      <c r="L188" s="6"/>
      <c r="U188" s="6"/>
    </row>
    <row r="189" spans="1:6" ht="12.75">
      <c r="A189" s="3"/>
      <c r="B189" s="4"/>
      <c r="C189" s="4"/>
      <c r="D189" s="4"/>
      <c r="E189" s="4"/>
      <c r="F189" s="48"/>
    </row>
    <row r="190" spans="1:11" ht="12.75">
      <c r="A190" s="6" t="s">
        <v>99</v>
      </c>
      <c r="B190" s="5">
        <v>4.54</v>
      </c>
      <c r="C190" s="5">
        <v>4.73</v>
      </c>
      <c r="D190" s="5">
        <v>5.11</v>
      </c>
      <c r="E190" s="5">
        <v>6.32</v>
      </c>
      <c r="F190" s="54">
        <v>6.36</v>
      </c>
      <c r="G190" s="32">
        <v>6.25</v>
      </c>
      <c r="H190">
        <v>6.05</v>
      </c>
      <c r="I190" s="5"/>
      <c r="J190" s="5"/>
      <c r="K190" s="5"/>
    </row>
    <row r="191" spans="1:11" ht="12.75">
      <c r="A191" s="6" t="s">
        <v>98</v>
      </c>
      <c r="B191" s="5">
        <v>4.81</v>
      </c>
      <c r="C191" s="5">
        <v>4.18</v>
      </c>
      <c r="D191" s="5">
        <v>4.51</v>
      </c>
      <c r="E191" s="5">
        <v>4.49</v>
      </c>
      <c r="F191" s="54">
        <v>6.05</v>
      </c>
      <c r="G191" s="32">
        <v>5.09</v>
      </c>
      <c r="H191">
        <v>4.43</v>
      </c>
      <c r="I191" s="5"/>
      <c r="J191" s="5"/>
      <c r="K191" s="5"/>
    </row>
    <row r="192" spans="1:11" ht="12.75">
      <c r="A192" s="6" t="s">
        <v>44</v>
      </c>
      <c r="B192" s="5">
        <v>18.53</v>
      </c>
      <c r="C192" s="5">
        <v>19.01</v>
      </c>
      <c r="D192" s="5">
        <v>17.47</v>
      </c>
      <c r="E192" s="5">
        <v>12.82</v>
      </c>
      <c r="F192" s="54">
        <v>12.35</v>
      </c>
      <c r="G192" s="32">
        <v>10.79</v>
      </c>
      <c r="H192">
        <v>13.52</v>
      </c>
      <c r="I192" s="5"/>
      <c r="J192" s="5"/>
      <c r="K192" s="5"/>
    </row>
    <row r="193" spans="1:11" ht="12.75">
      <c r="A193" s="6"/>
      <c r="B193" s="5"/>
      <c r="C193" s="5"/>
      <c r="D193" s="5"/>
      <c r="E193" s="5"/>
      <c r="F193" s="54"/>
      <c r="H193"/>
      <c r="I193" s="5"/>
      <c r="J193" s="5"/>
      <c r="K193" s="5"/>
    </row>
    <row r="194" spans="1:11" ht="12.75">
      <c r="A194" s="6" t="s">
        <v>11</v>
      </c>
      <c r="B194" s="5">
        <v>0.62</v>
      </c>
      <c r="C194" s="5">
        <v>1.28</v>
      </c>
      <c r="D194" s="5">
        <v>1.38</v>
      </c>
      <c r="E194" s="32">
        <v>1.34</v>
      </c>
      <c r="F194" s="67">
        <v>1.48</v>
      </c>
      <c r="G194" s="5">
        <v>1.12</v>
      </c>
      <c r="H194">
        <v>1.13</v>
      </c>
      <c r="I194" s="5"/>
      <c r="J194" s="5"/>
      <c r="K194" s="5"/>
    </row>
    <row r="195" spans="1:11" ht="12.75">
      <c r="A195" s="6" t="s">
        <v>12</v>
      </c>
      <c r="B195" s="5">
        <v>11.27</v>
      </c>
      <c r="C195" s="5">
        <v>13.75</v>
      </c>
      <c r="D195" s="5">
        <v>13.43</v>
      </c>
      <c r="E195" s="32">
        <v>22.46</v>
      </c>
      <c r="F195" s="67">
        <v>20.22</v>
      </c>
      <c r="G195" s="32">
        <v>15.23</v>
      </c>
      <c r="H195" s="6">
        <v>13.98</v>
      </c>
      <c r="I195" s="5"/>
      <c r="J195" s="5"/>
      <c r="K195" s="5"/>
    </row>
    <row r="196" spans="1:11" ht="12.75">
      <c r="A196" s="6" t="s">
        <v>13</v>
      </c>
      <c r="B196" s="5">
        <v>2.21</v>
      </c>
      <c r="C196" s="5">
        <v>0.95</v>
      </c>
      <c r="D196" s="5">
        <v>0.44</v>
      </c>
      <c r="E196" s="32">
        <v>0.23</v>
      </c>
      <c r="F196" s="67">
        <v>0.3</v>
      </c>
      <c r="G196" s="32">
        <v>1.3</v>
      </c>
      <c r="H196" s="5">
        <v>1.05</v>
      </c>
      <c r="I196" s="5"/>
      <c r="J196" s="5"/>
      <c r="K196" s="5"/>
    </row>
    <row r="197" spans="5:6" ht="12.75">
      <c r="E197" s="23"/>
      <c r="F197" s="23"/>
    </row>
    <row r="198" spans="5:6" ht="12.75">
      <c r="E198" s="23"/>
      <c r="F198" s="23"/>
    </row>
    <row r="199" spans="1:11" ht="12.75">
      <c r="A199" s="49" t="s">
        <v>35</v>
      </c>
      <c r="B199" s="50"/>
      <c r="C199" s="50"/>
      <c r="D199" s="50"/>
      <c r="E199" s="50"/>
      <c r="F199" s="50"/>
      <c r="G199" s="50"/>
      <c r="H199" s="55" t="s">
        <v>79</v>
      </c>
      <c r="I199" s="28"/>
      <c r="J199" s="28"/>
      <c r="K199" s="28"/>
    </row>
    <row r="200" spans="8:68" s="23" customFormat="1" ht="12.75">
      <c r="H200" s="37" t="s">
        <v>14</v>
      </c>
      <c r="I200" s="37"/>
      <c r="J200" s="37"/>
      <c r="K200" s="37"/>
      <c r="L200" s="5"/>
      <c r="U200" s="5"/>
      <c r="AD200" s="4"/>
      <c r="AM200" s="4"/>
      <c r="AV200" s="4"/>
      <c r="BE200" s="4"/>
      <c r="BN200" s="4"/>
      <c r="BP200" s="4"/>
    </row>
    <row r="201" spans="1:21" ht="12.75">
      <c r="A201" s="51" t="s">
        <v>1</v>
      </c>
      <c r="B201" s="52" t="s">
        <v>0</v>
      </c>
      <c r="C201" s="52" t="s">
        <v>91</v>
      </c>
      <c r="D201" s="52" t="s">
        <v>95</v>
      </c>
      <c r="E201" s="52" t="s">
        <v>106</v>
      </c>
      <c r="F201" s="52" t="s">
        <v>111</v>
      </c>
      <c r="G201" s="51" t="s">
        <v>43</v>
      </c>
      <c r="H201" s="51" t="s">
        <v>88</v>
      </c>
      <c r="I201" s="13"/>
      <c r="J201" s="13"/>
      <c r="K201" s="13"/>
      <c r="L201" s="6"/>
      <c r="U201" s="6"/>
    </row>
    <row r="202" spans="1:21" ht="12.75">
      <c r="A202" s="51"/>
      <c r="B202" s="51"/>
      <c r="C202" s="51"/>
      <c r="D202" s="51"/>
      <c r="E202" s="51"/>
      <c r="F202" s="51"/>
      <c r="G202" s="52" t="s">
        <v>111</v>
      </c>
      <c r="H202" s="52" t="s">
        <v>111</v>
      </c>
      <c r="I202" s="38"/>
      <c r="J202" s="38"/>
      <c r="K202" s="38"/>
      <c r="L202" s="6"/>
      <c r="U202" s="6"/>
    </row>
    <row r="203" spans="1:21" ht="12.75">
      <c r="A203" s="3" t="s">
        <v>2</v>
      </c>
      <c r="B203" s="4">
        <v>446</v>
      </c>
      <c r="C203" s="4">
        <v>515</v>
      </c>
      <c r="D203" s="4">
        <v>666</v>
      </c>
      <c r="E203" s="4">
        <v>745</v>
      </c>
      <c r="F203" s="48">
        <v>1400</v>
      </c>
      <c r="G203" s="7">
        <v>411.4761904761905</v>
      </c>
      <c r="H203">
        <v>825</v>
      </c>
      <c r="I203" s="8"/>
      <c r="J203" s="8"/>
      <c r="K203" s="8"/>
      <c r="L203" s="6"/>
      <c r="U203" s="6"/>
    </row>
    <row r="204" spans="1:21" ht="12.75">
      <c r="A204" s="3" t="s">
        <v>3</v>
      </c>
      <c r="B204" s="4">
        <v>9030</v>
      </c>
      <c r="C204" s="4">
        <v>14878</v>
      </c>
      <c r="D204" s="4">
        <v>21477</v>
      </c>
      <c r="E204" s="4">
        <v>37386</v>
      </c>
      <c r="F204" s="48">
        <v>52687</v>
      </c>
      <c r="G204" s="31">
        <v>8289</v>
      </c>
      <c r="H204">
        <v>12039</v>
      </c>
      <c r="I204" s="8"/>
      <c r="J204" s="8"/>
      <c r="K204" s="8"/>
      <c r="L204" s="6"/>
      <c r="U204" s="6"/>
    </row>
    <row r="205" spans="1:21" ht="12.75">
      <c r="A205" s="6" t="s">
        <v>100</v>
      </c>
      <c r="B205" s="5">
        <v>806</v>
      </c>
      <c r="C205" s="5">
        <v>758</v>
      </c>
      <c r="D205" s="5">
        <v>607</v>
      </c>
      <c r="E205" s="32">
        <v>506</v>
      </c>
      <c r="F205" s="67">
        <v>446</v>
      </c>
      <c r="G205" s="32">
        <v>744.27</v>
      </c>
      <c r="H205">
        <v>750.55</v>
      </c>
      <c r="I205" s="5"/>
      <c r="J205" s="5"/>
      <c r="K205" s="5"/>
      <c r="L205" s="6"/>
      <c r="U205" s="6"/>
    </row>
    <row r="206" spans="1:21" ht="12.75">
      <c r="A206" s="6" t="s">
        <v>101</v>
      </c>
      <c r="B206" s="5">
        <v>8.8</v>
      </c>
      <c r="C206" s="5">
        <v>7.39</v>
      </c>
      <c r="D206" s="5">
        <v>6.13</v>
      </c>
      <c r="E206" s="32">
        <v>4.97</v>
      </c>
      <c r="F206" s="67">
        <v>4.18</v>
      </c>
      <c r="G206" s="32">
        <v>6.16</v>
      </c>
      <c r="H206" s="32">
        <v>5.6</v>
      </c>
      <c r="I206" s="5"/>
      <c r="J206" s="5"/>
      <c r="K206" s="5"/>
      <c r="L206" s="6"/>
      <c r="U206" s="6"/>
    </row>
    <row r="207" spans="1:65" ht="12.75">
      <c r="A207" s="3"/>
      <c r="B207" s="4"/>
      <c r="C207" s="4"/>
      <c r="D207" s="4"/>
      <c r="E207" s="4"/>
      <c r="F207" s="48"/>
      <c r="H207"/>
      <c r="M207" s="3"/>
      <c r="N207" s="3"/>
      <c r="O207" s="3"/>
      <c r="P207" s="3"/>
      <c r="Q207" s="4"/>
      <c r="R207" s="3"/>
      <c r="S207" s="3"/>
      <c r="T207" s="3"/>
      <c r="V207" s="3"/>
      <c r="W207" s="3"/>
      <c r="X207" s="3"/>
      <c r="Y207" s="3"/>
      <c r="Z207" s="3"/>
      <c r="AA207" s="3"/>
      <c r="AB207" s="3"/>
      <c r="AC207" s="3"/>
      <c r="AE207" s="3"/>
      <c r="AF207" s="3"/>
      <c r="AG207" s="3"/>
      <c r="AH207" s="3"/>
      <c r="AI207" s="4"/>
      <c r="AJ207" s="3"/>
      <c r="AK207" s="3"/>
      <c r="AL207" s="3"/>
      <c r="AN207" s="3"/>
      <c r="AO207" s="3"/>
      <c r="AP207" s="3"/>
      <c r="AQ207" s="3"/>
      <c r="AR207" s="4"/>
      <c r="AS207" s="3"/>
      <c r="AT207" s="3"/>
      <c r="AU207" s="3"/>
      <c r="AW207" s="3"/>
      <c r="AX207" s="3"/>
      <c r="AY207" s="3"/>
      <c r="AZ207" s="3"/>
      <c r="BA207" s="4"/>
      <c r="BB207" s="3"/>
      <c r="BC207" s="3"/>
      <c r="BD207" s="3"/>
      <c r="BF207" s="3"/>
      <c r="BG207" s="3"/>
      <c r="BH207" s="3"/>
      <c r="BI207" s="3"/>
      <c r="BJ207" s="4"/>
      <c r="BK207" s="3"/>
      <c r="BL207" s="3"/>
      <c r="BM207" s="3"/>
    </row>
    <row r="208" spans="1:62" ht="12.75">
      <c r="A208" s="3" t="s">
        <v>123</v>
      </c>
      <c r="B208" s="4">
        <f>310+4210</f>
        <v>4520</v>
      </c>
      <c r="C208" s="4">
        <v>5300</v>
      </c>
      <c r="D208" s="4">
        <v>6433</v>
      </c>
      <c r="E208" s="31">
        <v>11497.2405</v>
      </c>
      <c r="F208" s="66">
        <v>14651.8171</v>
      </c>
      <c r="G208" s="7">
        <v>4716</v>
      </c>
      <c r="H208">
        <v>4708</v>
      </c>
      <c r="I208" s="8"/>
      <c r="J208" s="8"/>
      <c r="K208" s="8"/>
      <c r="AI208" s="23"/>
      <c r="AR208" s="23"/>
      <c r="BA208" s="23"/>
      <c r="BJ208" s="23"/>
    </row>
    <row r="209" spans="1:74" ht="12.75">
      <c r="A209" s="3" t="s">
        <v>4</v>
      </c>
      <c r="B209" s="4">
        <v>36354</v>
      </c>
      <c r="C209" s="4">
        <v>55797</v>
      </c>
      <c r="D209" s="4">
        <v>68298</v>
      </c>
      <c r="E209" s="31">
        <v>100768.591</v>
      </c>
      <c r="F209" s="66">
        <v>142811.58</v>
      </c>
      <c r="G209" s="31">
        <v>34610</v>
      </c>
      <c r="H209">
        <v>51970</v>
      </c>
      <c r="I209" s="8"/>
      <c r="J209" s="8"/>
      <c r="K209" s="8"/>
      <c r="BO209" s="28"/>
      <c r="BP209" s="4"/>
      <c r="BQ209" s="23"/>
      <c r="BR209" s="23"/>
      <c r="BS209" s="23"/>
      <c r="BT209" s="23"/>
      <c r="BU209" s="23"/>
      <c r="BV209" s="28"/>
    </row>
    <row r="210" spans="1:74" ht="12.75">
      <c r="A210" s="3" t="s">
        <v>5</v>
      </c>
      <c r="B210" s="4">
        <v>19350</v>
      </c>
      <c r="C210" s="4">
        <v>28394</v>
      </c>
      <c r="D210" s="4">
        <v>30565</v>
      </c>
      <c r="E210" s="31">
        <v>49393.5382</v>
      </c>
      <c r="F210" s="66">
        <v>58817.5488</v>
      </c>
      <c r="G210" s="7">
        <v>14440.35381904762</v>
      </c>
      <c r="H210">
        <v>18542</v>
      </c>
      <c r="I210" s="8"/>
      <c r="J210" s="8"/>
      <c r="K210" s="8"/>
      <c r="BO210" s="23"/>
      <c r="BP210" s="4"/>
      <c r="BQ210" s="23"/>
      <c r="BR210" s="23"/>
      <c r="BS210" s="23"/>
      <c r="BT210" s="23"/>
      <c r="BU210" s="23"/>
      <c r="BV210" s="37"/>
    </row>
    <row r="211" spans="1:76" ht="12.75">
      <c r="A211" s="3" t="s">
        <v>6</v>
      </c>
      <c r="B211" s="4">
        <v>25566</v>
      </c>
      <c r="C211" s="4">
        <v>35061</v>
      </c>
      <c r="D211" s="4">
        <v>46945</v>
      </c>
      <c r="E211" s="31">
        <v>63426.8934</v>
      </c>
      <c r="F211" s="66">
        <v>98883.0473</v>
      </c>
      <c r="G211" s="31">
        <v>27084</v>
      </c>
      <c r="H211">
        <v>38389</v>
      </c>
      <c r="I211" s="8"/>
      <c r="J211" s="8"/>
      <c r="K211" s="8"/>
      <c r="BO211" s="13"/>
      <c r="BP211" s="38"/>
      <c r="BQ211" s="38"/>
      <c r="BR211" s="38"/>
      <c r="BS211" s="38"/>
      <c r="BT211" s="38"/>
      <c r="BU211" s="13"/>
      <c r="BV211" s="13"/>
      <c r="BW211" s="3"/>
      <c r="BX211" s="3"/>
    </row>
    <row r="212" spans="1:76" ht="12.75">
      <c r="A212" s="3"/>
      <c r="B212" s="4"/>
      <c r="C212" s="4"/>
      <c r="D212" s="4"/>
      <c r="E212" s="31"/>
      <c r="F212" s="66"/>
      <c r="G212" s="31"/>
      <c r="H212"/>
      <c r="I212" s="8"/>
      <c r="J212" s="8"/>
      <c r="K212" s="8"/>
      <c r="BO212" s="13"/>
      <c r="BP212" s="13"/>
      <c r="BQ212" s="13"/>
      <c r="BR212" s="13"/>
      <c r="BS212" s="13"/>
      <c r="BT212" s="13"/>
      <c r="BU212" s="38"/>
      <c r="BV212" s="38"/>
      <c r="BW212" s="3"/>
      <c r="BX212" s="3"/>
    </row>
    <row r="213" spans="1:74" ht="12.75">
      <c r="A213" s="3" t="s">
        <v>7</v>
      </c>
      <c r="B213" s="4">
        <v>3093</v>
      </c>
      <c r="C213" s="4">
        <v>4475</v>
      </c>
      <c r="D213" s="4">
        <v>6648</v>
      </c>
      <c r="E213" s="31">
        <v>10115.0087</v>
      </c>
      <c r="F213" s="66">
        <v>16332.2611</v>
      </c>
      <c r="G213" s="7">
        <v>4004.212085714285</v>
      </c>
      <c r="H213">
        <v>4972</v>
      </c>
      <c r="I213" s="8"/>
      <c r="J213" s="8"/>
      <c r="K213" s="8"/>
      <c r="BO213" s="4"/>
      <c r="BP213" s="4"/>
      <c r="BQ213" s="4"/>
      <c r="BR213" s="4"/>
      <c r="BS213" s="4"/>
      <c r="BT213" s="4"/>
      <c r="BU213" s="8"/>
      <c r="BV213" s="8"/>
    </row>
    <row r="214" spans="1:74" ht="12.75">
      <c r="A214" s="3" t="s">
        <v>8</v>
      </c>
      <c r="B214" s="4">
        <v>651</v>
      </c>
      <c r="C214" s="4">
        <v>1124</v>
      </c>
      <c r="D214" s="4">
        <v>1516</v>
      </c>
      <c r="E214" s="31">
        <v>2283.1425</v>
      </c>
      <c r="F214" s="66">
        <v>3290.6035</v>
      </c>
      <c r="G214" s="31">
        <v>848</v>
      </c>
      <c r="H214">
        <v>960</v>
      </c>
      <c r="I214" s="8"/>
      <c r="J214" s="8"/>
      <c r="K214" s="8"/>
      <c r="BO214" s="4"/>
      <c r="BP214" s="4"/>
      <c r="BQ214" s="4"/>
      <c r="BR214" s="4"/>
      <c r="BS214" s="4"/>
      <c r="BT214" s="4"/>
      <c r="BU214" s="39"/>
      <c r="BV214" s="8"/>
    </row>
    <row r="215" spans="1:74" ht="12.75">
      <c r="A215" s="3" t="s">
        <v>9</v>
      </c>
      <c r="B215" s="4">
        <v>1316</v>
      </c>
      <c r="C215" s="4">
        <v>1930</v>
      </c>
      <c r="D215" s="4">
        <v>3179</v>
      </c>
      <c r="E215" s="31">
        <v>4887.1146</v>
      </c>
      <c r="F215" s="66">
        <v>8911.1044</v>
      </c>
      <c r="G215" s="7">
        <v>2681.6046</v>
      </c>
      <c r="H215">
        <v>3366</v>
      </c>
      <c r="I215" s="8"/>
      <c r="J215" s="8"/>
      <c r="K215" s="8"/>
      <c r="L215" s="6"/>
      <c r="U215" s="6"/>
      <c r="BN215" s="6"/>
      <c r="BO215" s="5"/>
      <c r="BP215" s="5"/>
      <c r="BQ215" s="5"/>
      <c r="BR215" s="5"/>
      <c r="BS215" s="5"/>
      <c r="BT215" s="5"/>
      <c r="BU215" s="26"/>
      <c r="BV215" s="5"/>
    </row>
    <row r="216" spans="1:74" ht="12.75">
      <c r="A216" s="3" t="s">
        <v>10</v>
      </c>
      <c r="B216" s="4">
        <v>1085</v>
      </c>
      <c r="C216" s="4">
        <v>1691</v>
      </c>
      <c r="D216" s="4">
        <v>2421</v>
      </c>
      <c r="E216" s="31">
        <v>3745.6168</v>
      </c>
      <c r="F216" s="66">
        <v>5532.8058</v>
      </c>
      <c r="G216" s="31">
        <v>1027</v>
      </c>
      <c r="H216">
        <v>1142</v>
      </c>
      <c r="I216" s="8"/>
      <c r="J216" s="8"/>
      <c r="K216" s="8"/>
      <c r="L216" s="6"/>
      <c r="U216" s="6"/>
      <c r="BN216" s="6"/>
      <c r="BO216" s="5"/>
      <c r="BP216" s="5"/>
      <c r="BQ216" s="5"/>
      <c r="BR216" s="5"/>
      <c r="BS216" s="5"/>
      <c r="BT216" s="5"/>
      <c r="BU216" s="26"/>
      <c r="BV216" s="5"/>
    </row>
    <row r="217" spans="1:74" ht="12.75">
      <c r="A217" s="3"/>
      <c r="B217" s="4"/>
      <c r="C217" s="4"/>
      <c r="D217" s="4"/>
      <c r="E217" s="4"/>
      <c r="F217" s="48"/>
      <c r="BO217" s="4"/>
      <c r="BP217" s="4"/>
      <c r="BQ217" s="4"/>
      <c r="BR217" s="4"/>
      <c r="BS217" s="4"/>
      <c r="BT217" s="4"/>
      <c r="BU217" s="23"/>
      <c r="BV217" s="4"/>
    </row>
    <row r="218" spans="1:74" ht="12.75">
      <c r="A218" s="6" t="s">
        <v>99</v>
      </c>
      <c r="B218" s="5">
        <v>3.45</v>
      </c>
      <c r="C218" s="5">
        <v>3.76</v>
      </c>
      <c r="D218" s="5">
        <v>4.58</v>
      </c>
      <c r="E218" s="5">
        <v>5.24</v>
      </c>
      <c r="F218" s="54">
        <v>6.83</v>
      </c>
      <c r="G218" s="32">
        <v>6.25</v>
      </c>
      <c r="H218">
        <v>6.05</v>
      </c>
      <c r="I218" s="5"/>
      <c r="J218" s="5"/>
      <c r="K218" s="5"/>
      <c r="BO218" s="4"/>
      <c r="BP218" s="4"/>
      <c r="BQ218" s="4"/>
      <c r="BR218" s="4"/>
      <c r="BS218" s="4"/>
      <c r="BT218" s="4"/>
      <c r="BU218" s="39"/>
      <c r="BV218" s="8"/>
    </row>
    <row r="219" spans="1:74" ht="12.75">
      <c r="A219" s="6" t="s">
        <v>98</v>
      </c>
      <c r="B219" s="5">
        <v>4.23</v>
      </c>
      <c r="C219" s="5">
        <v>5.15</v>
      </c>
      <c r="D219" s="5">
        <v>5.99</v>
      </c>
      <c r="E219" s="5">
        <v>7.38</v>
      </c>
      <c r="F219" s="54">
        <v>8.12</v>
      </c>
      <c r="G219" s="32">
        <v>5.09</v>
      </c>
      <c r="H219">
        <v>4.43</v>
      </c>
      <c r="I219" s="5"/>
      <c r="J219" s="5"/>
      <c r="K219" s="5"/>
      <c r="BO219" s="4"/>
      <c r="BP219" s="4"/>
      <c r="BQ219" s="4"/>
      <c r="BR219" s="4"/>
      <c r="BS219" s="4"/>
      <c r="BT219" s="4"/>
      <c r="BU219" s="39"/>
      <c r="BV219" s="8"/>
    </row>
    <row r="220" spans="1:74" ht="12.75">
      <c r="A220" s="6" t="s">
        <v>44</v>
      </c>
      <c r="B220" s="5">
        <v>11.52</v>
      </c>
      <c r="C220" s="5">
        <v>13.45</v>
      </c>
      <c r="D220" s="5">
        <v>13.87</v>
      </c>
      <c r="E220" s="5">
        <v>15.07</v>
      </c>
      <c r="F220" s="54">
        <v>15.5</v>
      </c>
      <c r="G220" s="32">
        <v>10.79</v>
      </c>
      <c r="H220">
        <v>13.52</v>
      </c>
      <c r="I220" s="5"/>
      <c r="J220" s="5"/>
      <c r="K220" s="5"/>
      <c r="BO220" s="4"/>
      <c r="BP220" s="4"/>
      <c r="BQ220" s="4"/>
      <c r="BR220" s="4"/>
      <c r="BS220" s="4"/>
      <c r="BT220" s="4"/>
      <c r="BU220" s="39"/>
      <c r="BV220" s="8"/>
    </row>
    <row r="221" spans="1:74" ht="12.75">
      <c r="A221" s="6"/>
      <c r="B221" s="5"/>
      <c r="C221" s="5"/>
      <c r="D221" s="5"/>
      <c r="E221" s="5"/>
      <c r="F221" s="54"/>
      <c r="H221"/>
      <c r="I221" s="5"/>
      <c r="J221" s="5"/>
      <c r="K221" s="5"/>
      <c r="BO221" s="4"/>
      <c r="BP221" s="4"/>
      <c r="BQ221" s="4"/>
      <c r="BR221" s="4"/>
      <c r="BS221" s="4"/>
      <c r="BT221" s="4"/>
      <c r="BU221" s="39"/>
      <c r="BV221" s="8"/>
    </row>
    <row r="222" spans="1:74" ht="12.75">
      <c r="A222" s="6" t="s">
        <v>11</v>
      </c>
      <c r="B222" s="5">
        <v>1.47</v>
      </c>
      <c r="C222" s="5">
        <v>1.38</v>
      </c>
      <c r="D222" s="5">
        <v>1.33</v>
      </c>
      <c r="E222" s="32">
        <v>1.32</v>
      </c>
      <c r="F222" s="67">
        <v>1.28</v>
      </c>
      <c r="G222" s="5">
        <v>1.12</v>
      </c>
      <c r="H222">
        <v>1.13</v>
      </c>
      <c r="I222" s="5"/>
      <c r="J222" s="5"/>
      <c r="K222" s="5"/>
      <c r="BO222" s="4"/>
      <c r="BP222" s="4"/>
      <c r="BQ222" s="4"/>
      <c r="BR222" s="4"/>
      <c r="BS222" s="4"/>
      <c r="BT222" s="4"/>
      <c r="BU222" s="39"/>
      <c r="BV222" s="8"/>
    </row>
    <row r="223" spans="1:74" ht="12.75">
      <c r="A223" s="6" t="s">
        <v>12</v>
      </c>
      <c r="B223" s="5">
        <v>12.16</v>
      </c>
      <c r="C223" s="5">
        <v>11.41</v>
      </c>
      <c r="D223" s="5">
        <v>13.08</v>
      </c>
      <c r="E223" s="32">
        <v>15.69</v>
      </c>
      <c r="F223" s="67">
        <v>15.69</v>
      </c>
      <c r="G223" s="32">
        <v>15.23</v>
      </c>
      <c r="H223" s="6">
        <v>13.98</v>
      </c>
      <c r="I223" s="5"/>
      <c r="J223" s="5"/>
      <c r="K223" s="5"/>
      <c r="BO223" s="4"/>
      <c r="BP223" s="4"/>
      <c r="BQ223" s="4"/>
      <c r="BR223" s="4"/>
      <c r="BS223" s="4"/>
      <c r="BT223" s="4"/>
      <c r="BU223" s="39"/>
      <c r="BV223" s="8"/>
    </row>
    <row r="224" spans="1:74" ht="12.75">
      <c r="A224" s="6" t="s">
        <v>13</v>
      </c>
      <c r="B224" s="5">
        <v>0.24</v>
      </c>
      <c r="C224" s="5">
        <v>0.44</v>
      </c>
      <c r="D224" s="5">
        <v>0.43</v>
      </c>
      <c r="E224" s="32">
        <v>0.47</v>
      </c>
      <c r="F224" s="67">
        <v>0.63</v>
      </c>
      <c r="G224" s="32">
        <v>1.3</v>
      </c>
      <c r="H224" s="5">
        <v>1.05</v>
      </c>
      <c r="I224" s="5"/>
      <c r="J224" s="5"/>
      <c r="K224" s="5"/>
      <c r="BO224" s="4"/>
      <c r="BP224" s="4"/>
      <c r="BQ224" s="4"/>
      <c r="BR224" s="4"/>
      <c r="BS224" s="4"/>
      <c r="BT224" s="4"/>
      <c r="BU224" s="39"/>
      <c r="BV224" s="8"/>
    </row>
    <row r="225" spans="5:74" ht="12.75">
      <c r="E225" s="23"/>
      <c r="F225" s="23"/>
      <c r="BO225" s="4"/>
      <c r="BP225" s="4"/>
      <c r="BQ225" s="4"/>
      <c r="BR225" s="4"/>
      <c r="BS225" s="4"/>
      <c r="BT225" s="4"/>
      <c r="BU225" s="39"/>
      <c r="BV225" s="8"/>
    </row>
    <row r="226" spans="5:74" ht="12.75">
      <c r="E226" s="23"/>
      <c r="F226" s="23"/>
      <c r="BO226" s="4"/>
      <c r="BP226" s="4"/>
      <c r="BQ226" s="4"/>
      <c r="BR226" s="4"/>
      <c r="BS226" s="4"/>
      <c r="BT226" s="4"/>
      <c r="BU226" s="39"/>
      <c r="BV226" s="8"/>
    </row>
    <row r="227" spans="1:74" ht="12.75">
      <c r="A227" s="49" t="s">
        <v>35</v>
      </c>
      <c r="B227" s="50"/>
      <c r="C227" s="50"/>
      <c r="D227" s="50"/>
      <c r="E227" s="50"/>
      <c r="F227" s="50"/>
      <c r="G227" s="50"/>
      <c r="H227" s="55" t="s">
        <v>80</v>
      </c>
      <c r="I227" s="28"/>
      <c r="J227" s="28"/>
      <c r="K227" s="28"/>
      <c r="BO227" s="4"/>
      <c r="BP227" s="4"/>
      <c r="BQ227" s="4"/>
      <c r="BR227" s="4"/>
      <c r="BS227" s="4"/>
      <c r="BT227" s="4"/>
      <c r="BU227" s="23"/>
      <c r="BV227" s="4"/>
    </row>
    <row r="228" spans="8:74" s="23" customFormat="1" ht="12.75">
      <c r="H228" s="37" t="s">
        <v>14</v>
      </c>
      <c r="I228" s="37"/>
      <c r="J228" s="37"/>
      <c r="K228" s="37"/>
      <c r="L228" s="5"/>
      <c r="U228" s="5"/>
      <c r="AD228" s="4"/>
      <c r="AM228" s="4"/>
      <c r="AV228" s="4"/>
      <c r="BE228" s="4"/>
      <c r="BN228" s="5"/>
      <c r="BO228" s="5"/>
      <c r="BP228" s="5"/>
      <c r="BQ228" s="5"/>
      <c r="BR228" s="5"/>
      <c r="BS228" s="5"/>
      <c r="BT228" s="5"/>
      <c r="BV228" s="5"/>
    </row>
    <row r="229" spans="1:74" ht="12.75">
      <c r="A229" s="51" t="s">
        <v>1</v>
      </c>
      <c r="B229" s="52" t="s">
        <v>0</v>
      </c>
      <c r="C229" s="52" t="s">
        <v>91</v>
      </c>
      <c r="D229" s="52" t="s">
        <v>95</v>
      </c>
      <c r="E229" s="52" t="s">
        <v>106</v>
      </c>
      <c r="F229" s="52" t="s">
        <v>111</v>
      </c>
      <c r="G229" s="51" t="s">
        <v>43</v>
      </c>
      <c r="H229" s="51" t="s">
        <v>88</v>
      </c>
      <c r="I229" s="13"/>
      <c r="J229" s="13"/>
      <c r="K229" s="13"/>
      <c r="L229" s="6"/>
      <c r="U229" s="6"/>
      <c r="BN229" s="6"/>
      <c r="BO229" s="5"/>
      <c r="BP229" s="5"/>
      <c r="BQ229" s="5"/>
      <c r="BR229" s="5"/>
      <c r="BS229" s="5"/>
      <c r="BT229" s="5"/>
      <c r="BU229" s="23"/>
      <c r="BV229" s="5"/>
    </row>
    <row r="230" spans="1:74" ht="12.75">
      <c r="A230" s="51"/>
      <c r="B230" s="51"/>
      <c r="C230" s="51"/>
      <c r="D230" s="51"/>
      <c r="E230" s="51"/>
      <c r="F230" s="51"/>
      <c r="G230" s="52" t="s">
        <v>111</v>
      </c>
      <c r="H230" s="52" t="s">
        <v>111</v>
      </c>
      <c r="I230" s="38"/>
      <c r="J230" s="38"/>
      <c r="K230" s="38"/>
      <c r="L230" s="6"/>
      <c r="U230" s="6"/>
      <c r="BN230" s="6"/>
      <c r="BO230" s="5"/>
      <c r="BP230" s="5"/>
      <c r="BQ230" s="5"/>
      <c r="BR230" s="5"/>
      <c r="BS230" s="5"/>
      <c r="BT230" s="5"/>
      <c r="BU230" s="23"/>
      <c r="BV230" s="5"/>
    </row>
    <row r="231" spans="1:74" ht="12.75">
      <c r="A231" s="3" t="s">
        <v>2</v>
      </c>
      <c r="B231" s="4">
        <v>515</v>
      </c>
      <c r="C231" s="4">
        <v>569</v>
      </c>
      <c r="D231" s="4">
        <v>716</v>
      </c>
      <c r="E231" s="4">
        <v>1250</v>
      </c>
      <c r="F231" s="48">
        <v>1408</v>
      </c>
      <c r="G231" s="7">
        <v>411.4761904761905</v>
      </c>
      <c r="H231">
        <v>825</v>
      </c>
      <c r="I231" s="8"/>
      <c r="J231" s="8"/>
      <c r="K231" s="8"/>
      <c r="L231" s="6"/>
      <c r="U231" s="6"/>
      <c r="BN231" s="6"/>
      <c r="BO231" s="5"/>
      <c r="BP231" s="5"/>
      <c r="BQ231" s="5"/>
      <c r="BR231" s="5"/>
      <c r="BS231" s="5"/>
      <c r="BT231" s="5"/>
      <c r="BU231" s="23"/>
      <c r="BV231" s="5"/>
    </row>
    <row r="232" spans="1:74" ht="12.75">
      <c r="A232" s="3" t="s">
        <v>3</v>
      </c>
      <c r="B232" s="4">
        <v>18029</v>
      </c>
      <c r="C232" s="4">
        <v>25384</v>
      </c>
      <c r="D232" s="4">
        <v>33321</v>
      </c>
      <c r="E232" s="4">
        <v>40686</v>
      </c>
      <c r="F232" s="48">
        <v>34596</v>
      </c>
      <c r="G232" s="31">
        <v>8289</v>
      </c>
      <c r="H232">
        <v>12039</v>
      </c>
      <c r="I232" s="8"/>
      <c r="J232" s="8"/>
      <c r="K232" s="8"/>
      <c r="L232" s="6"/>
      <c r="U232" s="6"/>
      <c r="BN232" s="6"/>
      <c r="BO232" s="5"/>
      <c r="BP232" s="5"/>
      <c r="BQ232" s="5"/>
      <c r="BR232" s="5"/>
      <c r="BS232" s="5"/>
      <c r="BT232" s="5"/>
      <c r="BU232" s="23"/>
      <c r="BV232" s="5"/>
    </row>
    <row r="233" spans="1:74" ht="12.75">
      <c r="A233" s="6" t="s">
        <v>100</v>
      </c>
      <c r="B233" s="5">
        <v>880</v>
      </c>
      <c r="C233" s="5">
        <v>905</v>
      </c>
      <c r="D233" s="5">
        <v>1027</v>
      </c>
      <c r="E233" s="32">
        <v>1008</v>
      </c>
      <c r="F233" s="67">
        <v>1154</v>
      </c>
      <c r="G233" s="32">
        <v>744.27</v>
      </c>
      <c r="H233">
        <v>750.55</v>
      </c>
      <c r="I233" s="5"/>
      <c r="J233" s="5"/>
      <c r="K233" s="5"/>
      <c r="L233" s="6"/>
      <c r="U233" s="6"/>
      <c r="BN233" s="6"/>
      <c r="BO233" s="5"/>
      <c r="BP233" s="5"/>
      <c r="BQ233" s="5"/>
      <c r="BR233" s="5"/>
      <c r="BS233" s="5"/>
      <c r="BT233" s="5"/>
      <c r="BU233" s="26"/>
      <c r="BV233" s="5"/>
    </row>
    <row r="234" spans="1:74" ht="12.75">
      <c r="A234" s="6" t="s">
        <v>101</v>
      </c>
      <c r="B234" s="5">
        <v>11</v>
      </c>
      <c r="C234" s="5">
        <v>10</v>
      </c>
      <c r="D234" s="5">
        <v>9</v>
      </c>
      <c r="E234" s="32">
        <v>10</v>
      </c>
      <c r="F234" s="67">
        <v>11</v>
      </c>
      <c r="G234" s="32">
        <v>6.16</v>
      </c>
      <c r="H234" s="32">
        <v>5.6</v>
      </c>
      <c r="I234" s="5"/>
      <c r="J234" s="5"/>
      <c r="K234" s="5"/>
      <c r="L234" s="6"/>
      <c r="U234" s="6"/>
      <c r="BN234" s="6"/>
      <c r="BO234" s="5"/>
      <c r="BP234" s="5"/>
      <c r="BQ234" s="5"/>
      <c r="BR234" s="5"/>
      <c r="BS234" s="5"/>
      <c r="BT234" s="5"/>
      <c r="BU234" s="26"/>
      <c r="BV234" s="5"/>
    </row>
    <row r="235" spans="1:74" ht="12.75">
      <c r="A235" s="3"/>
      <c r="B235" s="4"/>
      <c r="C235" s="4"/>
      <c r="D235" s="4"/>
      <c r="E235" s="4"/>
      <c r="F235" s="48"/>
      <c r="H235"/>
      <c r="M235" s="3"/>
      <c r="N235" s="3"/>
      <c r="O235" s="3"/>
      <c r="P235" s="3"/>
      <c r="Q235" s="3"/>
      <c r="R235" s="3"/>
      <c r="S235" s="3"/>
      <c r="T235" s="3"/>
      <c r="V235" s="3"/>
      <c r="W235" s="3"/>
      <c r="X235" s="3"/>
      <c r="Y235" s="3"/>
      <c r="Z235" s="3"/>
      <c r="AA235" s="3"/>
      <c r="AB235" s="3"/>
      <c r="AC235" s="3"/>
      <c r="AE235" s="3"/>
      <c r="AF235" s="3"/>
      <c r="AG235" s="3"/>
      <c r="AH235" s="3"/>
      <c r="AI235" s="4"/>
      <c r="AJ235" s="3"/>
      <c r="AK235" s="3"/>
      <c r="AL235" s="3"/>
      <c r="AN235" s="3"/>
      <c r="AO235" s="3"/>
      <c r="AP235" s="3"/>
      <c r="AQ235" s="3"/>
      <c r="AR235" s="4"/>
      <c r="AS235" s="3"/>
      <c r="AT235" s="3"/>
      <c r="AU235" s="3"/>
      <c r="AW235" s="3"/>
      <c r="AX235" s="3"/>
      <c r="AY235" s="3"/>
      <c r="AZ235" s="3"/>
      <c r="BA235" s="4"/>
      <c r="BB235" s="3"/>
      <c r="BC235" s="3"/>
      <c r="BD235" s="3"/>
      <c r="BF235" s="3"/>
      <c r="BG235" s="3"/>
      <c r="BH235" s="3"/>
      <c r="BI235" s="3"/>
      <c r="BJ235" s="4"/>
      <c r="BK235" s="3"/>
      <c r="BL235" s="3"/>
      <c r="BM235" s="3"/>
      <c r="BO235" s="3"/>
      <c r="BQ235" s="3"/>
      <c r="BR235" s="3"/>
      <c r="BS235" s="3"/>
      <c r="BT235" s="3"/>
      <c r="BU235" s="3"/>
      <c r="BV235" s="3"/>
    </row>
    <row r="236" spans="1:62" ht="12.75">
      <c r="A236" s="3" t="s">
        <v>123</v>
      </c>
      <c r="B236" s="4">
        <f>1087+11813</f>
        <v>12900</v>
      </c>
      <c r="C236" s="4">
        <v>22556</v>
      </c>
      <c r="D236" s="4">
        <v>24663</v>
      </c>
      <c r="E236" s="31">
        <v>46820.2095</v>
      </c>
      <c r="F236" s="66">
        <v>49883.019</v>
      </c>
      <c r="G236" s="7">
        <v>4716</v>
      </c>
      <c r="H236">
        <v>4708</v>
      </c>
      <c r="I236" s="8"/>
      <c r="J236" s="8"/>
      <c r="K236" s="8"/>
      <c r="AI236" s="23"/>
      <c r="AR236" s="23"/>
      <c r="BA236" s="23"/>
      <c r="BJ236" s="23"/>
    </row>
    <row r="237" spans="1:11" ht="12.75">
      <c r="A237" s="3" t="s">
        <v>4</v>
      </c>
      <c r="B237" s="4">
        <v>99819</v>
      </c>
      <c r="C237" s="4">
        <v>165083</v>
      </c>
      <c r="D237" s="4">
        <v>230510</v>
      </c>
      <c r="E237" s="31">
        <v>244431.0502</v>
      </c>
      <c r="F237" s="66">
        <v>218347.8249</v>
      </c>
      <c r="G237" s="31">
        <v>34610</v>
      </c>
      <c r="H237">
        <v>51970</v>
      </c>
      <c r="I237" s="8"/>
      <c r="J237" s="8"/>
      <c r="K237" s="8"/>
    </row>
    <row r="238" spans="1:11" ht="12.75">
      <c r="A238" s="3" t="s">
        <v>5</v>
      </c>
      <c r="B238" s="4">
        <v>50487</v>
      </c>
      <c r="C238" s="4">
        <v>71547</v>
      </c>
      <c r="D238" s="4">
        <v>91258</v>
      </c>
      <c r="E238" s="31">
        <v>111454.3415</v>
      </c>
      <c r="F238" s="66">
        <v>103058.308</v>
      </c>
      <c r="G238" s="7">
        <v>14440.35381904762</v>
      </c>
      <c r="H238">
        <v>18542</v>
      </c>
      <c r="I238" s="8"/>
      <c r="J238" s="8"/>
      <c r="K238" s="8"/>
    </row>
    <row r="239" spans="1:11" ht="12.75">
      <c r="A239" s="3" t="s">
        <v>6</v>
      </c>
      <c r="B239" s="4">
        <v>91405</v>
      </c>
      <c r="C239" s="4">
        <v>146163</v>
      </c>
      <c r="D239" s="4">
        <v>195866</v>
      </c>
      <c r="E239" s="31">
        <v>225616.0827</v>
      </c>
      <c r="F239" s="66">
        <v>218310.8492</v>
      </c>
      <c r="G239" s="31">
        <v>27084</v>
      </c>
      <c r="H239">
        <v>38389</v>
      </c>
      <c r="I239" s="8"/>
      <c r="J239" s="8"/>
      <c r="K239" s="8"/>
    </row>
    <row r="240" spans="1:11" ht="12.75">
      <c r="A240" s="3"/>
      <c r="B240" s="4"/>
      <c r="C240" s="4"/>
      <c r="D240" s="4"/>
      <c r="E240" s="31"/>
      <c r="F240" s="66"/>
      <c r="G240" s="31"/>
      <c r="H240"/>
      <c r="I240" s="8"/>
      <c r="J240" s="8"/>
      <c r="K240" s="8"/>
    </row>
    <row r="241" spans="1:11" ht="12.75">
      <c r="A241" s="3" t="s">
        <v>7</v>
      </c>
      <c r="B241" s="4">
        <v>9410</v>
      </c>
      <c r="C241" s="4">
        <v>14306</v>
      </c>
      <c r="D241" s="4">
        <v>21996</v>
      </c>
      <c r="E241" s="31">
        <v>30788.3429</v>
      </c>
      <c r="F241" s="66">
        <v>31092.5484</v>
      </c>
      <c r="G241" s="7">
        <v>4004.212085714285</v>
      </c>
      <c r="H241">
        <v>4972</v>
      </c>
      <c r="I241" s="8"/>
      <c r="J241" s="8"/>
      <c r="K241" s="8"/>
    </row>
    <row r="242" spans="1:11" ht="12.75">
      <c r="A242" s="3" t="s">
        <v>8</v>
      </c>
      <c r="B242" s="4">
        <v>3416</v>
      </c>
      <c r="C242" s="4">
        <v>4181</v>
      </c>
      <c r="D242" s="4">
        <v>6928</v>
      </c>
      <c r="E242" s="31">
        <v>8810.7628</v>
      </c>
      <c r="F242" s="66">
        <v>7603.7271</v>
      </c>
      <c r="G242" s="31">
        <v>848</v>
      </c>
      <c r="H242">
        <v>960</v>
      </c>
      <c r="I242" s="8"/>
      <c r="J242" s="8"/>
      <c r="K242" s="8"/>
    </row>
    <row r="243" spans="1:11" ht="12.75">
      <c r="A243" s="3" t="s">
        <v>9</v>
      </c>
      <c r="B243" s="4">
        <v>6571</v>
      </c>
      <c r="C243" s="4">
        <v>9597</v>
      </c>
      <c r="D243" s="4">
        <v>16358</v>
      </c>
      <c r="E243" s="31">
        <v>23484.2423</v>
      </c>
      <c r="F243" s="66">
        <v>22725.9343</v>
      </c>
      <c r="G243" s="7">
        <v>2681.6046</v>
      </c>
      <c r="H243">
        <v>3366</v>
      </c>
      <c r="I243" s="8"/>
      <c r="J243" s="8"/>
      <c r="K243" s="8"/>
    </row>
    <row r="244" spans="1:11" ht="12.75">
      <c r="A244" s="3" t="s">
        <v>10</v>
      </c>
      <c r="B244" s="4">
        <v>3299</v>
      </c>
      <c r="C244" s="4">
        <v>5001</v>
      </c>
      <c r="D244" s="4">
        <v>6691</v>
      </c>
      <c r="E244" s="31">
        <v>8154.1819</v>
      </c>
      <c r="F244" s="66">
        <v>7045.1137</v>
      </c>
      <c r="G244" s="31">
        <v>1027</v>
      </c>
      <c r="H244">
        <v>1142</v>
      </c>
      <c r="I244" s="8"/>
      <c r="J244" s="8"/>
      <c r="K244" s="8"/>
    </row>
    <row r="245" spans="1:6" ht="12.75">
      <c r="A245" s="3"/>
      <c r="B245" s="4"/>
      <c r="C245" s="4"/>
      <c r="D245" s="4"/>
      <c r="E245" s="4" t="s">
        <v>107</v>
      </c>
      <c r="F245" s="48"/>
    </row>
    <row r="246" spans="1:11" ht="12.75">
      <c r="A246" s="6" t="s">
        <v>99</v>
      </c>
      <c r="B246" s="5">
        <v>3.02</v>
      </c>
      <c r="C246" s="5">
        <v>4.01</v>
      </c>
      <c r="D246" s="5">
        <v>5.34</v>
      </c>
      <c r="E246" s="5">
        <v>6.4</v>
      </c>
      <c r="F246" s="54">
        <v>5.97</v>
      </c>
      <c r="G246" s="32">
        <v>6.25</v>
      </c>
      <c r="H246">
        <v>6.05</v>
      </c>
      <c r="I246" s="5"/>
      <c r="J246" s="5"/>
      <c r="K246" s="5"/>
    </row>
    <row r="247" spans="1:11" ht="12.75">
      <c r="A247" s="6" t="s">
        <v>98</v>
      </c>
      <c r="B247" s="5">
        <v>5.75</v>
      </c>
      <c r="C247" s="5">
        <v>4.58</v>
      </c>
      <c r="D247" s="5">
        <v>4.08</v>
      </c>
      <c r="E247" s="5">
        <v>4.33</v>
      </c>
      <c r="F247" s="54">
        <v>4.09</v>
      </c>
      <c r="G247" s="32">
        <v>5.09</v>
      </c>
      <c r="H247">
        <v>4.43</v>
      </c>
      <c r="I247" s="5"/>
      <c r="J247" s="5"/>
      <c r="K247" s="5"/>
    </row>
    <row r="248" spans="1:11" ht="12.75">
      <c r="A248" s="6" t="s">
        <v>44</v>
      </c>
      <c r="B248" s="5">
        <v>7.47</v>
      </c>
      <c r="C248" s="5">
        <v>7.41</v>
      </c>
      <c r="D248" s="5">
        <v>7.01</v>
      </c>
      <c r="E248" s="5">
        <v>6.57</v>
      </c>
      <c r="F248" s="54">
        <v>6.62</v>
      </c>
      <c r="G248" s="32">
        <v>10.79</v>
      </c>
      <c r="H248">
        <v>13.52</v>
      </c>
      <c r="I248" s="5"/>
      <c r="J248" s="5"/>
      <c r="K248" s="5"/>
    </row>
    <row r="249" spans="1:11" ht="12.75">
      <c r="A249" s="6"/>
      <c r="B249" s="5"/>
      <c r="C249" s="5"/>
      <c r="D249" s="5"/>
      <c r="E249" s="5"/>
      <c r="F249" s="54"/>
      <c r="H249"/>
      <c r="I249" s="5"/>
      <c r="J249" s="5"/>
      <c r="K249" s="5"/>
    </row>
    <row r="250" spans="1:11" ht="12.75">
      <c r="A250" s="6" t="s">
        <v>11</v>
      </c>
      <c r="B250" s="5">
        <v>1.48</v>
      </c>
      <c r="C250" s="5">
        <v>1.3</v>
      </c>
      <c r="D250" s="5">
        <v>1.09</v>
      </c>
      <c r="E250" s="32">
        <v>1.12</v>
      </c>
      <c r="F250" s="67">
        <v>0.98</v>
      </c>
      <c r="G250" s="5">
        <v>1.12</v>
      </c>
      <c r="H250">
        <v>1.13</v>
      </c>
      <c r="I250" s="5"/>
      <c r="J250" s="5"/>
      <c r="K250" s="5"/>
    </row>
    <row r="251" spans="1:11" ht="12.75">
      <c r="A251" s="6" t="s">
        <v>12</v>
      </c>
      <c r="B251" s="5">
        <v>11.78</v>
      </c>
      <c r="C251" s="5">
        <v>13.35</v>
      </c>
      <c r="D251" s="5">
        <v>11.69</v>
      </c>
      <c r="E251" s="32">
        <v>14.92</v>
      </c>
      <c r="F251" s="67">
        <v>13.96</v>
      </c>
      <c r="G251" s="32">
        <v>15.23</v>
      </c>
      <c r="H251" s="6">
        <v>13.98</v>
      </c>
      <c r="I251" s="5"/>
      <c r="J251" s="5"/>
      <c r="K251" s="5"/>
    </row>
    <row r="252" spans="1:11" ht="12.75">
      <c r="A252" s="6" t="s">
        <v>13</v>
      </c>
      <c r="B252" s="5">
        <v>1.65</v>
      </c>
      <c r="C252" s="5">
        <v>0.72</v>
      </c>
      <c r="D252" s="5">
        <v>1.02</v>
      </c>
      <c r="E252" s="32">
        <v>1.55</v>
      </c>
      <c r="F252" s="67">
        <v>2.09</v>
      </c>
      <c r="G252" s="32">
        <v>1.3</v>
      </c>
      <c r="H252" s="5">
        <v>1.05</v>
      </c>
      <c r="I252" s="5"/>
      <c r="J252" s="5"/>
      <c r="K252" s="5"/>
    </row>
    <row r="253" spans="5:6" ht="12.75">
      <c r="E253" s="23"/>
      <c r="F253" s="23"/>
    </row>
    <row r="254" spans="5:6" ht="12.75">
      <c r="E254" s="23"/>
      <c r="F254" s="23"/>
    </row>
    <row r="255" spans="1:11" ht="12.75">
      <c r="A255" s="49" t="s">
        <v>35</v>
      </c>
      <c r="B255" s="50"/>
      <c r="C255" s="50"/>
      <c r="D255" s="50"/>
      <c r="E255" s="50"/>
      <c r="F255" s="50"/>
      <c r="G255" s="50"/>
      <c r="H255" s="55" t="s">
        <v>42</v>
      </c>
      <c r="I255" s="28"/>
      <c r="J255" s="28"/>
      <c r="K255" s="28"/>
    </row>
    <row r="256" spans="8:68" s="23" customFormat="1" ht="12.75">
      <c r="H256" s="37" t="s">
        <v>14</v>
      </c>
      <c r="I256" s="37"/>
      <c r="J256" s="37"/>
      <c r="K256" s="37"/>
      <c r="L256" s="4"/>
      <c r="U256" s="4"/>
      <c r="AD256" s="4"/>
      <c r="AM256" s="4"/>
      <c r="AV256" s="4"/>
      <c r="BE256" s="4"/>
      <c r="BN256" s="4"/>
      <c r="BP256" s="4"/>
    </row>
    <row r="257" spans="1:11" ht="12.75">
      <c r="A257" s="51" t="s">
        <v>1</v>
      </c>
      <c r="B257" s="52" t="s">
        <v>0</v>
      </c>
      <c r="C257" s="52" t="s">
        <v>91</v>
      </c>
      <c r="D257" s="52" t="s">
        <v>95</v>
      </c>
      <c r="E257" s="52" t="s">
        <v>106</v>
      </c>
      <c r="F257" s="52" t="s">
        <v>111</v>
      </c>
      <c r="G257" s="51" t="s">
        <v>43</v>
      </c>
      <c r="H257" s="51" t="s">
        <v>88</v>
      </c>
      <c r="I257" s="13"/>
      <c r="J257" s="13"/>
      <c r="K257" s="13"/>
    </row>
    <row r="258" spans="1:11" ht="12.75">
      <c r="A258" s="51"/>
      <c r="B258" s="51"/>
      <c r="C258" s="51"/>
      <c r="D258" s="51"/>
      <c r="E258" s="51"/>
      <c r="F258" s="51"/>
      <c r="G258" s="52" t="s">
        <v>111</v>
      </c>
      <c r="H258" s="52" t="s">
        <v>111</v>
      </c>
      <c r="I258" s="38"/>
      <c r="J258" s="38"/>
      <c r="K258" s="38"/>
    </row>
    <row r="259" spans="1:11" ht="12.75">
      <c r="A259" s="3" t="s">
        <v>2</v>
      </c>
      <c r="B259" s="4">
        <v>127</v>
      </c>
      <c r="C259" s="4">
        <v>152</v>
      </c>
      <c r="D259" s="4">
        <v>185</v>
      </c>
      <c r="E259" s="4">
        <v>182</v>
      </c>
      <c r="F259" s="48">
        <v>182</v>
      </c>
      <c r="G259" s="7">
        <v>411.4761904761905</v>
      </c>
      <c r="H259">
        <v>825</v>
      </c>
      <c r="I259" s="8"/>
      <c r="J259" s="8"/>
      <c r="K259" s="8"/>
    </row>
    <row r="260" spans="1:11" ht="12.75">
      <c r="A260" s="3" t="s">
        <v>3</v>
      </c>
      <c r="B260" s="4">
        <v>2077</v>
      </c>
      <c r="C260" s="4">
        <v>2365</v>
      </c>
      <c r="D260" s="4">
        <v>2613</v>
      </c>
      <c r="E260" s="4">
        <v>2869</v>
      </c>
      <c r="F260" s="48">
        <v>4251</v>
      </c>
      <c r="G260" s="31">
        <v>8289</v>
      </c>
      <c r="H260">
        <v>12039</v>
      </c>
      <c r="I260" s="8"/>
      <c r="J260" s="8"/>
      <c r="K260" s="8"/>
    </row>
    <row r="261" spans="1:11" ht="12.75">
      <c r="A261" s="6" t="s">
        <v>100</v>
      </c>
      <c r="B261" s="5">
        <v>925.78</v>
      </c>
      <c r="C261" s="5">
        <v>880.18</v>
      </c>
      <c r="D261" s="5">
        <v>1039.77</v>
      </c>
      <c r="E261" s="32">
        <v>1062.67</v>
      </c>
      <c r="F261" s="67">
        <v>836</v>
      </c>
      <c r="G261" s="32">
        <v>744.27</v>
      </c>
      <c r="H261">
        <v>750.55</v>
      </c>
      <c r="I261" s="5"/>
      <c r="J261" s="5"/>
      <c r="K261" s="5"/>
    </row>
    <row r="262" spans="1:11" ht="12.75">
      <c r="A262" s="6" t="s">
        <v>101</v>
      </c>
      <c r="B262" s="5">
        <v>10.12</v>
      </c>
      <c r="C262" s="5">
        <v>1.56</v>
      </c>
      <c r="D262" s="5">
        <v>2.61</v>
      </c>
      <c r="E262" s="32">
        <v>2.62</v>
      </c>
      <c r="F262" s="67">
        <v>3.49</v>
      </c>
      <c r="G262" s="32">
        <v>6.16</v>
      </c>
      <c r="H262" s="32">
        <v>5.6</v>
      </c>
      <c r="I262" s="5"/>
      <c r="J262" s="5"/>
      <c r="K262" s="5"/>
    </row>
    <row r="263" spans="1:20" ht="12.75">
      <c r="A263" s="3"/>
      <c r="B263" s="4"/>
      <c r="C263" s="4"/>
      <c r="D263" s="4"/>
      <c r="E263" s="4"/>
      <c r="F263" s="48"/>
      <c r="H26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3" t="s">
        <v>123</v>
      </c>
      <c r="B264" s="4">
        <f>291+539</f>
        <v>830</v>
      </c>
      <c r="C264" s="4">
        <v>866</v>
      </c>
      <c r="D264" s="4">
        <v>1057</v>
      </c>
      <c r="E264" s="31">
        <v>1349.7134</v>
      </c>
      <c r="F264" s="66">
        <v>1664.3942</v>
      </c>
      <c r="G264" s="7">
        <v>4716</v>
      </c>
      <c r="H264">
        <v>4708</v>
      </c>
      <c r="I264" s="8"/>
      <c r="J264" s="8"/>
      <c r="K264" s="8"/>
      <c r="T264" s="3"/>
    </row>
    <row r="265" spans="1:11" ht="12.75">
      <c r="A265" s="3" t="s">
        <v>4</v>
      </c>
      <c r="B265" s="4">
        <v>13114</v>
      </c>
      <c r="C265" s="4">
        <v>15006</v>
      </c>
      <c r="D265" s="4">
        <v>17645</v>
      </c>
      <c r="E265" s="31">
        <v>19037.4227</v>
      </c>
      <c r="F265" s="66">
        <v>22110.2527</v>
      </c>
      <c r="G265" s="31">
        <v>34610</v>
      </c>
      <c r="H265">
        <v>51970</v>
      </c>
      <c r="I265" s="8"/>
      <c r="J265" s="8"/>
      <c r="K265" s="8"/>
    </row>
    <row r="266" spans="1:11" ht="12.75">
      <c r="A266" s="3" t="s">
        <v>5</v>
      </c>
      <c r="B266" s="4">
        <v>4069</v>
      </c>
      <c r="C266" s="4">
        <v>5410</v>
      </c>
      <c r="D266" s="4">
        <v>5892</v>
      </c>
      <c r="E266" s="31">
        <v>6629.6961</v>
      </c>
      <c r="F266" s="66">
        <v>8083.4055</v>
      </c>
      <c r="G266" s="7">
        <v>14440.35381904762</v>
      </c>
      <c r="H266">
        <v>18542</v>
      </c>
      <c r="I266" s="8"/>
      <c r="J266" s="8"/>
      <c r="K266" s="8"/>
    </row>
    <row r="267" spans="1:11" ht="12.75">
      <c r="A267" s="3" t="s">
        <v>6</v>
      </c>
      <c r="B267" s="4">
        <v>9000</v>
      </c>
      <c r="C267" s="4">
        <v>9310</v>
      </c>
      <c r="D267" s="4">
        <v>11084</v>
      </c>
      <c r="E267" s="31">
        <v>12795.3076</v>
      </c>
      <c r="F267" s="66">
        <v>15770.6359</v>
      </c>
      <c r="G267" s="31">
        <v>27084</v>
      </c>
      <c r="H267">
        <v>38389</v>
      </c>
      <c r="I267" s="8"/>
      <c r="J267" s="8"/>
      <c r="K267" s="8"/>
    </row>
    <row r="268" spans="1:11" ht="12.75">
      <c r="A268" s="3"/>
      <c r="B268" s="4"/>
      <c r="C268" s="4"/>
      <c r="D268" s="4"/>
      <c r="E268" s="31"/>
      <c r="F268" s="66"/>
      <c r="G268" s="31"/>
      <c r="H268"/>
      <c r="I268" s="8"/>
      <c r="J268" s="8"/>
      <c r="K268" s="8"/>
    </row>
    <row r="269" spans="1:11" ht="12.75">
      <c r="A269" s="3" t="s">
        <v>7</v>
      </c>
      <c r="B269" s="4">
        <v>1134</v>
      </c>
      <c r="C269" s="4">
        <v>1188</v>
      </c>
      <c r="D269" s="4">
        <v>1500</v>
      </c>
      <c r="E269" s="31">
        <v>1880.6609</v>
      </c>
      <c r="F269" s="66">
        <v>2309.4744</v>
      </c>
      <c r="G269" s="7">
        <v>4004.212085714285</v>
      </c>
      <c r="H269">
        <v>4972</v>
      </c>
      <c r="I269" s="8"/>
      <c r="J269" s="8"/>
      <c r="K269" s="8"/>
    </row>
    <row r="270" spans="1:11" ht="12.75">
      <c r="A270" s="3" t="s">
        <v>8</v>
      </c>
      <c r="B270" s="4">
        <v>251</v>
      </c>
      <c r="C270" s="4">
        <v>189</v>
      </c>
      <c r="D270" s="4">
        <v>244</v>
      </c>
      <c r="E270" s="31">
        <v>297.5777</v>
      </c>
      <c r="F270" s="66">
        <v>456.2535</v>
      </c>
      <c r="G270" s="31">
        <v>848</v>
      </c>
      <c r="H270">
        <v>960</v>
      </c>
      <c r="I270" s="8"/>
      <c r="J270" s="8"/>
      <c r="K270" s="8"/>
    </row>
    <row r="271" spans="1:11" ht="12.75">
      <c r="A271" s="3" t="s">
        <v>9</v>
      </c>
      <c r="B271" s="4">
        <v>719</v>
      </c>
      <c r="C271" s="4">
        <v>873</v>
      </c>
      <c r="D271" s="4">
        <v>1229</v>
      </c>
      <c r="E271" s="31">
        <v>1579.8597</v>
      </c>
      <c r="F271" s="66">
        <v>1850.4414</v>
      </c>
      <c r="G271" s="7">
        <v>2681.6046</v>
      </c>
      <c r="H271">
        <v>3366</v>
      </c>
      <c r="I271" s="8"/>
      <c r="J271" s="8"/>
      <c r="K271" s="8"/>
    </row>
    <row r="272" spans="1:11" ht="12.75">
      <c r="A272" s="3" t="s">
        <v>10</v>
      </c>
      <c r="B272" s="4">
        <v>265</v>
      </c>
      <c r="C272" s="4">
        <v>317</v>
      </c>
      <c r="D272" s="4">
        <v>344</v>
      </c>
      <c r="E272" s="31">
        <v>402.1928</v>
      </c>
      <c r="F272" s="66">
        <v>547.0341</v>
      </c>
      <c r="G272" s="31">
        <v>1027</v>
      </c>
      <c r="H272">
        <v>1142</v>
      </c>
      <c r="I272" s="8"/>
      <c r="J272" s="8"/>
      <c r="K272" s="8"/>
    </row>
    <row r="273" spans="1:6" ht="12.75">
      <c r="A273" s="3"/>
      <c r="B273" s="4"/>
      <c r="C273" s="4"/>
      <c r="D273" s="4"/>
      <c r="E273" s="4"/>
      <c r="F273" s="48"/>
    </row>
    <row r="274" spans="1:11" ht="12.75">
      <c r="A274" s="6" t="s">
        <v>99</v>
      </c>
      <c r="B274" s="5">
        <v>5</v>
      </c>
      <c r="C274" s="5">
        <v>5.66</v>
      </c>
      <c r="D274" s="5">
        <v>6.77</v>
      </c>
      <c r="E274" s="5">
        <v>7.59</v>
      </c>
      <c r="F274" s="54">
        <v>7.69</v>
      </c>
      <c r="G274" s="32">
        <v>6.25</v>
      </c>
      <c r="H274">
        <v>6.05</v>
      </c>
      <c r="I274" s="5"/>
      <c r="J274" s="5"/>
      <c r="K274" s="5"/>
    </row>
    <row r="275" spans="1:11" ht="12.75">
      <c r="A275" s="6" t="s">
        <v>98</v>
      </c>
      <c r="B275" s="5">
        <v>4.95</v>
      </c>
      <c r="C275" s="5">
        <v>3.47</v>
      </c>
      <c r="D275" s="5">
        <v>3.47</v>
      </c>
      <c r="E275" s="5">
        <v>4.34</v>
      </c>
      <c r="F275" s="54">
        <v>4.86</v>
      </c>
      <c r="G275" s="32">
        <v>5.09</v>
      </c>
      <c r="H275">
        <v>4.43</v>
      </c>
      <c r="I275" s="5"/>
      <c r="J275" s="5"/>
      <c r="K275" s="5"/>
    </row>
    <row r="276" spans="1:11" ht="12.75">
      <c r="A276" s="6" t="s">
        <v>44</v>
      </c>
      <c r="B276" s="5">
        <v>6.11</v>
      </c>
      <c r="C276" s="5">
        <v>7.13</v>
      </c>
      <c r="D276" s="5">
        <v>6.12</v>
      </c>
      <c r="E276" s="5">
        <v>6.15</v>
      </c>
      <c r="F276" s="54">
        <v>7.81</v>
      </c>
      <c r="G276" s="32">
        <v>10.79</v>
      </c>
      <c r="H276">
        <v>13.52</v>
      </c>
      <c r="I276" s="5"/>
      <c r="J276" s="5"/>
      <c r="K276" s="5"/>
    </row>
    <row r="277" spans="1:11" ht="12.75">
      <c r="A277" s="6"/>
      <c r="B277" s="5"/>
      <c r="C277" s="5"/>
      <c r="D277" s="5"/>
      <c r="E277" s="5"/>
      <c r="F277" s="54"/>
      <c r="H277"/>
      <c r="I277" s="5"/>
      <c r="J277" s="5"/>
      <c r="K277" s="5"/>
    </row>
    <row r="278" spans="1:11" ht="12.75">
      <c r="A278" s="6" t="s">
        <v>11</v>
      </c>
      <c r="B278" s="5">
        <v>1.5</v>
      </c>
      <c r="C278" s="5">
        <v>0.22</v>
      </c>
      <c r="D278" s="5">
        <v>0.34</v>
      </c>
      <c r="E278" s="32">
        <v>0.34</v>
      </c>
      <c r="F278" s="67">
        <v>0.58</v>
      </c>
      <c r="G278" s="5">
        <v>1.12</v>
      </c>
      <c r="H278">
        <v>1.13</v>
      </c>
      <c r="I278" s="5"/>
      <c r="J278" s="5"/>
      <c r="K278" s="5"/>
    </row>
    <row r="279" spans="1:11" ht="12.75">
      <c r="A279" s="6" t="s">
        <v>12</v>
      </c>
      <c r="B279" s="5">
        <v>11.62</v>
      </c>
      <c r="C279" s="5">
        <v>10.54</v>
      </c>
      <c r="D279" s="5">
        <v>12.54</v>
      </c>
      <c r="E279" s="32">
        <v>11.91</v>
      </c>
      <c r="F279" s="67">
        <v>12.33</v>
      </c>
      <c r="G279" s="32">
        <v>15.23</v>
      </c>
      <c r="H279" s="6">
        <v>13.98</v>
      </c>
      <c r="I279" s="5"/>
      <c r="J279" s="5"/>
      <c r="K279" s="5"/>
    </row>
    <row r="280" spans="1:11" ht="12.75">
      <c r="A280" s="6" t="s">
        <v>13</v>
      </c>
      <c r="B280" s="5">
        <v>2.71</v>
      </c>
      <c r="C280" s="5">
        <v>2.09</v>
      </c>
      <c r="D280" s="5">
        <v>2.47</v>
      </c>
      <c r="E280" s="32">
        <v>2.27</v>
      </c>
      <c r="F280" s="67">
        <v>1.14</v>
      </c>
      <c r="G280" s="32">
        <v>1.3</v>
      </c>
      <c r="H280" s="5">
        <v>1.05</v>
      </c>
      <c r="I280" s="5"/>
      <c r="J280" s="5"/>
      <c r="K280" s="5"/>
    </row>
    <row r="281" spans="5:6" ht="12.75">
      <c r="E281" s="23"/>
      <c r="F281" s="23"/>
    </row>
    <row r="282" spans="5:6" ht="12.75">
      <c r="E282" s="23"/>
      <c r="F282" s="23"/>
    </row>
    <row r="283" spans="1:11" ht="12.75">
      <c r="A283" s="49" t="s">
        <v>35</v>
      </c>
      <c r="B283" s="50"/>
      <c r="C283" s="50"/>
      <c r="D283" s="50"/>
      <c r="E283" s="50"/>
      <c r="F283" s="50"/>
      <c r="G283" s="50"/>
      <c r="H283" s="55" t="s">
        <v>38</v>
      </c>
      <c r="I283" s="28"/>
      <c r="J283" s="28"/>
      <c r="K283" s="28"/>
    </row>
    <row r="284" spans="8:68" s="23" customFormat="1" ht="12.75">
      <c r="H284" s="37" t="s">
        <v>14</v>
      </c>
      <c r="I284" s="37"/>
      <c r="J284" s="37"/>
      <c r="K284" s="37"/>
      <c r="L284" s="4"/>
      <c r="U284" s="4"/>
      <c r="AD284" s="4"/>
      <c r="AM284" s="4"/>
      <c r="AV284" s="4"/>
      <c r="BE284" s="4"/>
      <c r="BN284" s="4"/>
      <c r="BP284" s="4"/>
    </row>
    <row r="285" spans="1:11" ht="12.75">
      <c r="A285" s="51" t="s">
        <v>1</v>
      </c>
      <c r="B285" s="52" t="s">
        <v>0</v>
      </c>
      <c r="C285" s="52" t="s">
        <v>91</v>
      </c>
      <c r="D285" s="52" t="s">
        <v>95</v>
      </c>
      <c r="E285" s="52" t="s">
        <v>106</v>
      </c>
      <c r="F285" s="52" t="s">
        <v>111</v>
      </c>
      <c r="G285" s="51" t="s">
        <v>43</v>
      </c>
      <c r="H285" s="51" t="s">
        <v>88</v>
      </c>
      <c r="I285" s="13"/>
      <c r="J285" s="13"/>
      <c r="K285" s="13"/>
    </row>
    <row r="286" spans="1:11" ht="12.75">
      <c r="A286" s="51"/>
      <c r="B286" s="51"/>
      <c r="C286" s="51"/>
      <c r="D286" s="51"/>
      <c r="E286" s="51"/>
      <c r="F286" s="51"/>
      <c r="G286" s="52" t="s">
        <v>111</v>
      </c>
      <c r="H286" s="52" t="s">
        <v>111</v>
      </c>
      <c r="I286" s="38"/>
      <c r="J286" s="38"/>
      <c r="K286" s="38"/>
    </row>
    <row r="287" spans="1:11" ht="12.75">
      <c r="A287" s="3" t="s">
        <v>2</v>
      </c>
      <c r="B287" s="4">
        <v>381</v>
      </c>
      <c r="C287" s="4">
        <v>388</v>
      </c>
      <c r="D287" s="4">
        <v>413</v>
      </c>
      <c r="E287" s="4">
        <v>399</v>
      </c>
      <c r="F287" s="48">
        <v>444</v>
      </c>
      <c r="G287" s="7">
        <v>411.4761904761905</v>
      </c>
      <c r="H287">
        <v>825</v>
      </c>
      <c r="I287" s="8"/>
      <c r="J287" s="8"/>
      <c r="K287" s="8"/>
    </row>
    <row r="288" spans="1:11" ht="12.75">
      <c r="A288" s="3" t="s">
        <v>3</v>
      </c>
      <c r="B288" s="4">
        <v>4587</v>
      </c>
      <c r="C288" s="4">
        <v>4878</v>
      </c>
      <c r="D288" s="4">
        <v>5162</v>
      </c>
      <c r="E288" s="4">
        <v>5709</v>
      </c>
      <c r="F288" s="48">
        <v>6086</v>
      </c>
      <c r="G288" s="31">
        <v>8289</v>
      </c>
      <c r="H288">
        <v>12039</v>
      </c>
      <c r="I288" s="8"/>
      <c r="J288" s="8"/>
      <c r="K288" s="8"/>
    </row>
    <row r="289" spans="1:11" ht="12.75">
      <c r="A289" s="6" t="s">
        <v>100</v>
      </c>
      <c r="B289" s="5">
        <v>394.92</v>
      </c>
      <c r="C289" s="5">
        <v>426</v>
      </c>
      <c r="D289" s="5">
        <v>486.09</v>
      </c>
      <c r="E289" s="5">
        <v>547.28</v>
      </c>
      <c r="F289" s="54">
        <v>606.39</v>
      </c>
      <c r="G289" s="32">
        <v>744.27</v>
      </c>
      <c r="H289">
        <v>750.55</v>
      </c>
      <c r="I289" s="5"/>
      <c r="J289" s="5"/>
      <c r="K289" s="5"/>
    </row>
    <row r="290" spans="1:11" ht="12.75">
      <c r="A290" s="6" t="s">
        <v>101</v>
      </c>
      <c r="B290" s="5">
        <v>-0.73</v>
      </c>
      <c r="C290" s="5">
        <v>0.17</v>
      </c>
      <c r="D290" s="5">
        <v>1.66</v>
      </c>
      <c r="E290" s="5">
        <v>2.68</v>
      </c>
      <c r="F290" s="54">
        <v>3.03</v>
      </c>
      <c r="G290" s="32">
        <v>6.16</v>
      </c>
      <c r="H290" s="32">
        <v>5.6</v>
      </c>
      <c r="I290" s="5"/>
      <c r="J290" s="5"/>
      <c r="K290" s="5"/>
    </row>
    <row r="291" spans="1:8" ht="12.75">
      <c r="A291" s="3"/>
      <c r="B291" s="4"/>
      <c r="C291" s="4"/>
      <c r="D291" s="4"/>
      <c r="E291" s="4"/>
      <c r="F291" s="48"/>
      <c r="H291"/>
    </row>
    <row r="292" spans="1:11" ht="12.75">
      <c r="A292" s="3" t="s">
        <v>123</v>
      </c>
      <c r="B292" s="4">
        <v>842</v>
      </c>
      <c r="C292" s="4">
        <v>1020</v>
      </c>
      <c r="D292" s="4">
        <v>1103</v>
      </c>
      <c r="E292" s="31">
        <v>1535.6577</v>
      </c>
      <c r="F292" s="66">
        <v>1702.895</v>
      </c>
      <c r="G292" s="7">
        <v>4716</v>
      </c>
      <c r="H292">
        <v>4708</v>
      </c>
      <c r="I292" s="8"/>
      <c r="J292" s="8"/>
      <c r="K292" s="8"/>
    </row>
    <row r="293" spans="1:11" ht="12.75">
      <c r="A293" s="3" t="s">
        <v>4</v>
      </c>
      <c r="B293" s="4">
        <v>12569</v>
      </c>
      <c r="C293" s="4">
        <v>13335</v>
      </c>
      <c r="D293" s="4">
        <v>15419</v>
      </c>
      <c r="E293" s="31">
        <v>20457.5559</v>
      </c>
      <c r="F293" s="66">
        <v>24889.9244</v>
      </c>
      <c r="G293" s="31">
        <v>34610</v>
      </c>
      <c r="H293">
        <v>51970</v>
      </c>
      <c r="I293" s="8"/>
      <c r="J293" s="8"/>
      <c r="K293" s="8"/>
    </row>
    <row r="294" spans="1:11" ht="12.75">
      <c r="A294" s="3" t="s">
        <v>5</v>
      </c>
      <c r="B294" s="4">
        <v>4196</v>
      </c>
      <c r="C294" s="4">
        <v>4372</v>
      </c>
      <c r="D294" s="4">
        <v>4528</v>
      </c>
      <c r="E294" s="31">
        <v>6293.3196</v>
      </c>
      <c r="F294" s="66">
        <v>10495.5389</v>
      </c>
      <c r="G294" s="7">
        <v>14440.35381904762</v>
      </c>
      <c r="H294">
        <v>18542</v>
      </c>
      <c r="I294" s="8"/>
      <c r="J294" s="8"/>
      <c r="K294" s="8"/>
    </row>
    <row r="295" spans="1:11" ht="12.75">
      <c r="A295" s="3" t="s">
        <v>6</v>
      </c>
      <c r="B295" s="4">
        <v>9081</v>
      </c>
      <c r="C295" s="4">
        <v>10232</v>
      </c>
      <c r="D295" s="4">
        <v>11976</v>
      </c>
      <c r="E295" s="31">
        <v>14649.5484</v>
      </c>
      <c r="F295" s="66">
        <v>16750.9304</v>
      </c>
      <c r="G295" s="31">
        <v>27084</v>
      </c>
      <c r="H295">
        <v>38389</v>
      </c>
      <c r="I295" s="8"/>
      <c r="J295" s="8"/>
      <c r="K295" s="8"/>
    </row>
    <row r="296" spans="1:11" ht="12.75">
      <c r="A296" s="3"/>
      <c r="B296" s="4"/>
      <c r="C296" s="4"/>
      <c r="D296" s="4"/>
      <c r="E296" s="31"/>
      <c r="F296" s="66"/>
      <c r="G296" s="31"/>
      <c r="H296"/>
      <c r="I296" s="8"/>
      <c r="J296" s="8"/>
      <c r="K296" s="8"/>
    </row>
    <row r="297" spans="1:11" ht="12.75">
      <c r="A297" s="3" t="s">
        <v>7</v>
      </c>
      <c r="B297" s="4">
        <v>991</v>
      </c>
      <c r="C297" s="4">
        <v>1222</v>
      </c>
      <c r="D297" s="4">
        <v>1268</v>
      </c>
      <c r="E297" s="31">
        <v>1680.4391</v>
      </c>
      <c r="F297" s="66">
        <v>2239.8898</v>
      </c>
      <c r="G297" s="7">
        <v>4004.212085714285</v>
      </c>
      <c r="H297">
        <v>4972</v>
      </c>
      <c r="I297" s="8"/>
      <c r="J297" s="8"/>
      <c r="K297" s="8"/>
    </row>
    <row r="298" spans="1:11" ht="12.75">
      <c r="A298" s="3" t="s">
        <v>8</v>
      </c>
      <c r="B298" s="4">
        <v>123</v>
      </c>
      <c r="C298" s="4">
        <v>139</v>
      </c>
      <c r="D298" s="4">
        <v>286</v>
      </c>
      <c r="E298" s="31">
        <v>418.566</v>
      </c>
      <c r="F298" s="66">
        <v>547.6657</v>
      </c>
      <c r="G298" s="31">
        <v>848</v>
      </c>
      <c r="H298">
        <v>960</v>
      </c>
      <c r="I298" s="8"/>
      <c r="J298" s="8"/>
      <c r="K298" s="8"/>
    </row>
    <row r="299" spans="1:11" ht="12.75">
      <c r="A299" s="3" t="s">
        <v>9</v>
      </c>
      <c r="B299" s="4">
        <v>634</v>
      </c>
      <c r="C299" s="4">
        <v>741</v>
      </c>
      <c r="D299" s="4">
        <v>822</v>
      </c>
      <c r="E299" s="31">
        <v>1182.0478</v>
      </c>
      <c r="F299" s="66">
        <v>1590.2699</v>
      </c>
      <c r="G299" s="7">
        <v>2681.6046</v>
      </c>
      <c r="H299">
        <v>3366</v>
      </c>
      <c r="I299" s="8"/>
      <c r="J299" s="8"/>
      <c r="K299" s="8"/>
    </row>
    <row r="300" spans="1:11" ht="12.75">
      <c r="A300" s="3" t="s">
        <v>10</v>
      </c>
      <c r="B300" s="4">
        <v>380</v>
      </c>
      <c r="C300" s="4">
        <v>519</v>
      </c>
      <c r="D300" s="4">
        <v>505</v>
      </c>
      <c r="E300" s="31">
        <v>609.4893</v>
      </c>
      <c r="F300" s="66">
        <v>772.4698</v>
      </c>
      <c r="G300" s="31">
        <v>1027</v>
      </c>
      <c r="H300">
        <v>1142</v>
      </c>
      <c r="I300" s="8"/>
      <c r="J300" s="8"/>
      <c r="K300" s="8"/>
    </row>
    <row r="301" spans="1:6" ht="12.75">
      <c r="A301" s="3"/>
      <c r="B301" s="4"/>
      <c r="C301" s="4"/>
      <c r="D301" s="4"/>
      <c r="E301" s="4"/>
      <c r="F301" s="48"/>
    </row>
    <row r="302" spans="1:11" ht="12.75">
      <c r="A302" s="6" t="s">
        <v>99</v>
      </c>
      <c r="B302" s="5">
        <v>4.32</v>
      </c>
      <c r="C302" s="5">
        <v>4.67</v>
      </c>
      <c r="D302" s="5">
        <v>4.82</v>
      </c>
      <c r="E302" s="5">
        <v>5.69</v>
      </c>
      <c r="F302" s="54">
        <v>5.96</v>
      </c>
      <c r="G302" s="32">
        <v>6.25</v>
      </c>
      <c r="H302">
        <v>6.05</v>
      </c>
      <c r="I302" s="5"/>
      <c r="J302" s="5"/>
      <c r="K302" s="5"/>
    </row>
    <row r="303" spans="1:11" ht="12.75">
      <c r="A303" s="6" t="s">
        <v>98</v>
      </c>
      <c r="B303" s="5">
        <v>3.75</v>
      </c>
      <c r="C303" s="5">
        <v>3.87</v>
      </c>
      <c r="D303" s="5">
        <v>3.83</v>
      </c>
      <c r="E303" s="5">
        <v>4.05</v>
      </c>
      <c r="F303" s="54">
        <v>5.17</v>
      </c>
      <c r="G303" s="32">
        <v>5.09</v>
      </c>
      <c r="H303">
        <v>4.43</v>
      </c>
      <c r="I303" s="5"/>
      <c r="J303" s="5"/>
      <c r="K303" s="5"/>
    </row>
    <row r="304" spans="1:11" ht="12.75">
      <c r="A304" s="6" t="s">
        <v>44</v>
      </c>
      <c r="B304" s="5">
        <v>17.37</v>
      </c>
      <c r="C304" s="5">
        <v>18.59</v>
      </c>
      <c r="D304" s="5">
        <v>17.12</v>
      </c>
      <c r="E304" s="5">
        <v>16.88</v>
      </c>
      <c r="F304" s="54">
        <v>16.6</v>
      </c>
      <c r="G304" s="32">
        <v>10.79</v>
      </c>
      <c r="H304">
        <v>13.52</v>
      </c>
      <c r="I304" s="5"/>
      <c r="J304" s="5"/>
      <c r="K304" s="5"/>
    </row>
    <row r="305" spans="1:11" ht="12.75">
      <c r="A305" s="6"/>
      <c r="B305" s="5"/>
      <c r="C305" s="5"/>
      <c r="D305" s="5"/>
      <c r="E305" s="5"/>
      <c r="F305" s="54"/>
      <c r="H305"/>
      <c r="I305" s="5"/>
      <c r="J305" s="5"/>
      <c r="K305" s="5"/>
    </row>
    <row r="306" spans="1:11" ht="12.75">
      <c r="A306" s="6" t="s">
        <v>11</v>
      </c>
      <c r="B306" s="5">
        <v>-0.25</v>
      </c>
      <c r="C306" s="5">
        <v>0.05</v>
      </c>
      <c r="D306" s="5">
        <v>0.52</v>
      </c>
      <c r="E306" s="5">
        <v>0.74</v>
      </c>
      <c r="F306" s="54">
        <v>0.7</v>
      </c>
      <c r="G306" s="5">
        <v>1.12</v>
      </c>
      <c r="H306">
        <v>1.13</v>
      </c>
      <c r="I306" s="5"/>
      <c r="J306" s="5"/>
      <c r="K306" s="5"/>
    </row>
    <row r="307" spans="1:11" ht="12.75">
      <c r="A307" s="6" t="s">
        <v>12</v>
      </c>
      <c r="B307" s="5">
        <v>9.09</v>
      </c>
      <c r="C307" s="5">
        <v>10.67</v>
      </c>
      <c r="D307" s="5">
        <v>10.56</v>
      </c>
      <c r="E307" s="5">
        <v>10.2</v>
      </c>
      <c r="F307" s="54">
        <v>11.65</v>
      </c>
      <c r="G307" s="32">
        <v>15.23</v>
      </c>
      <c r="H307" s="6">
        <v>13.98</v>
      </c>
      <c r="I307" s="5"/>
      <c r="J307" s="5"/>
      <c r="K307" s="5"/>
    </row>
    <row r="308" spans="1:11" ht="12.75">
      <c r="A308" s="6" t="s">
        <v>13</v>
      </c>
      <c r="B308" s="5">
        <v>2.13</v>
      </c>
      <c r="C308" s="5">
        <v>0.95</v>
      </c>
      <c r="D308" s="5">
        <v>0.7</v>
      </c>
      <c r="E308" s="5">
        <v>0.7</v>
      </c>
      <c r="F308" s="54">
        <v>1.23</v>
      </c>
      <c r="G308" s="32">
        <v>1.3</v>
      </c>
      <c r="H308" s="5">
        <v>1.05</v>
      </c>
      <c r="I308" s="5"/>
      <c r="J308" s="5"/>
      <c r="K308" s="5"/>
    </row>
    <row r="309" spans="5:6" ht="12.75">
      <c r="E309" s="23"/>
      <c r="F309" s="23"/>
    </row>
    <row r="310" spans="5:6" ht="12.75">
      <c r="E310" s="23"/>
      <c r="F310" s="23"/>
    </row>
    <row r="311" spans="1:8" ht="12.75">
      <c r="A311" s="51" t="s">
        <v>35</v>
      </c>
      <c r="B311" s="48"/>
      <c r="C311" s="48"/>
      <c r="D311" s="48"/>
      <c r="E311" s="48"/>
      <c r="F311" s="48"/>
      <c r="G311" s="115" t="s">
        <v>81</v>
      </c>
      <c r="H311" s="115"/>
    </row>
    <row r="312" spans="1:68" s="23" customFormat="1" ht="12.75">
      <c r="A312" s="4"/>
      <c r="B312" s="4"/>
      <c r="C312" s="4"/>
      <c r="D312" s="4"/>
      <c r="E312" s="4"/>
      <c r="F312" s="4"/>
      <c r="G312" s="4"/>
      <c r="H312" s="29" t="s">
        <v>14</v>
      </c>
      <c r="I312" s="37"/>
      <c r="J312" s="37"/>
      <c r="K312" s="37"/>
      <c r="L312" s="4"/>
      <c r="U312" s="4"/>
      <c r="AD312" s="4"/>
      <c r="AM312" s="4"/>
      <c r="AV312" s="4"/>
      <c r="BE312" s="4"/>
      <c r="BN312" s="4"/>
      <c r="BP312" s="4"/>
    </row>
    <row r="313" spans="1:11" ht="12.75">
      <c r="A313" s="51" t="s">
        <v>1</v>
      </c>
      <c r="B313" s="52" t="s">
        <v>0</v>
      </c>
      <c r="C313" s="52" t="s">
        <v>91</v>
      </c>
      <c r="D313" s="52" t="s">
        <v>95</v>
      </c>
      <c r="E313" s="52" t="s">
        <v>106</v>
      </c>
      <c r="F313" s="52" t="s">
        <v>111</v>
      </c>
      <c r="G313" s="51" t="s">
        <v>43</v>
      </c>
      <c r="H313" s="51" t="s">
        <v>88</v>
      </c>
      <c r="I313" s="13"/>
      <c r="J313" s="13"/>
      <c r="K313" s="13"/>
    </row>
    <row r="314" spans="1:11" ht="12.75">
      <c r="A314" s="51"/>
      <c r="B314" s="51"/>
      <c r="C314" s="51"/>
      <c r="D314" s="51"/>
      <c r="E314" s="51"/>
      <c r="F314" s="51"/>
      <c r="G314" s="52" t="s">
        <v>111</v>
      </c>
      <c r="H314" s="52" t="s">
        <v>111</v>
      </c>
      <c r="I314" s="38"/>
      <c r="J314" s="38"/>
      <c r="K314" s="38"/>
    </row>
    <row r="315" spans="1:11" ht="12.75">
      <c r="A315" s="3" t="s">
        <v>2</v>
      </c>
      <c r="B315" s="4">
        <v>442</v>
      </c>
      <c r="C315" s="4">
        <v>455</v>
      </c>
      <c r="D315" s="4">
        <v>461</v>
      </c>
      <c r="E315" s="4">
        <v>480</v>
      </c>
      <c r="F315" s="48">
        <v>491</v>
      </c>
      <c r="G315" s="7">
        <v>411.4761904761905</v>
      </c>
      <c r="H315">
        <v>825</v>
      </c>
      <c r="I315" s="8"/>
      <c r="J315" s="8"/>
      <c r="K315" s="8"/>
    </row>
    <row r="316" spans="1:11" ht="12.75">
      <c r="A316" s="3" t="s">
        <v>3</v>
      </c>
      <c r="B316" s="4">
        <v>6873</v>
      </c>
      <c r="C316" s="4">
        <v>6833</v>
      </c>
      <c r="D316" s="4">
        <v>6847</v>
      </c>
      <c r="E316" s="4">
        <v>7558</v>
      </c>
      <c r="F316" s="48">
        <v>7627</v>
      </c>
      <c r="G316" s="7">
        <v>8289</v>
      </c>
      <c r="H316">
        <v>12039</v>
      </c>
      <c r="I316" s="8"/>
      <c r="J316" s="8"/>
      <c r="K316" s="8"/>
    </row>
    <row r="317" spans="1:11" ht="12.75">
      <c r="A317" s="6" t="s">
        <v>100</v>
      </c>
      <c r="B317" s="5">
        <v>435</v>
      </c>
      <c r="C317" s="5">
        <v>516</v>
      </c>
      <c r="D317" s="5">
        <v>585</v>
      </c>
      <c r="E317" s="5">
        <v>596</v>
      </c>
      <c r="F317" s="54">
        <v>500</v>
      </c>
      <c r="G317" s="6">
        <v>744.27</v>
      </c>
      <c r="H317">
        <v>750.55</v>
      </c>
      <c r="I317" s="5"/>
      <c r="J317" s="5"/>
      <c r="K317" s="5"/>
    </row>
    <row r="318" spans="1:11" ht="12.75">
      <c r="A318" s="6" t="s">
        <v>101</v>
      </c>
      <c r="B318" s="5">
        <v>2</v>
      </c>
      <c r="C318" s="5">
        <v>3</v>
      </c>
      <c r="D318" s="5">
        <v>4</v>
      </c>
      <c r="E318" s="5">
        <v>5</v>
      </c>
      <c r="F318" s="54">
        <v>5</v>
      </c>
      <c r="G318" s="6">
        <v>6.16</v>
      </c>
      <c r="H318" s="32">
        <v>5.6</v>
      </c>
      <c r="I318" s="5"/>
      <c r="J318" s="5"/>
      <c r="K318" s="5"/>
    </row>
    <row r="319" spans="1:8" ht="12.75">
      <c r="A319" s="3"/>
      <c r="B319" s="4"/>
      <c r="C319" s="4"/>
      <c r="D319" s="4"/>
      <c r="E319" s="4"/>
      <c r="F319" s="48"/>
      <c r="G319" s="3"/>
      <c r="H319"/>
    </row>
    <row r="320" spans="1:11" ht="12.75">
      <c r="A320" s="3" t="s">
        <v>123</v>
      </c>
      <c r="B320" s="4">
        <f>48+1617</f>
        <v>1665</v>
      </c>
      <c r="C320" s="4">
        <v>1799</v>
      </c>
      <c r="D320" s="4">
        <v>2009</v>
      </c>
      <c r="E320" s="7">
        <v>2280.8273</v>
      </c>
      <c r="F320" s="74">
        <v>2622.8606</v>
      </c>
      <c r="G320" s="7">
        <v>4716</v>
      </c>
      <c r="H320">
        <v>4708</v>
      </c>
      <c r="I320" s="8"/>
      <c r="J320" s="8"/>
      <c r="K320" s="8"/>
    </row>
    <row r="321" spans="1:11" ht="12.75">
      <c r="A321" s="3" t="s">
        <v>4</v>
      </c>
      <c r="B321" s="4">
        <v>21645</v>
      </c>
      <c r="C321" s="4">
        <v>23485</v>
      </c>
      <c r="D321" s="4">
        <v>25194</v>
      </c>
      <c r="E321" s="7">
        <v>28593.263</v>
      </c>
      <c r="F321" s="74">
        <v>33004.1036</v>
      </c>
      <c r="G321" s="7">
        <v>34610</v>
      </c>
      <c r="H321">
        <v>51970</v>
      </c>
      <c r="I321" s="8"/>
      <c r="J321" s="8"/>
      <c r="K321" s="8"/>
    </row>
    <row r="322" spans="1:11" ht="12.75">
      <c r="A322" s="3" t="s">
        <v>5</v>
      </c>
      <c r="B322" s="4">
        <v>9032</v>
      </c>
      <c r="C322" s="4">
        <v>8994</v>
      </c>
      <c r="D322" s="4">
        <v>7392</v>
      </c>
      <c r="E322" s="7">
        <v>8757.6631</v>
      </c>
      <c r="F322" s="74">
        <v>10736.3347</v>
      </c>
      <c r="G322" s="7">
        <v>14440.35381904762</v>
      </c>
      <c r="H322">
        <v>18542</v>
      </c>
      <c r="I322" s="8"/>
      <c r="J322" s="8"/>
      <c r="K322" s="8"/>
    </row>
    <row r="323" spans="1:11" ht="12.75">
      <c r="A323" s="3" t="s">
        <v>6</v>
      </c>
      <c r="B323" s="4">
        <v>11517</v>
      </c>
      <c r="C323" s="4">
        <v>14483</v>
      </c>
      <c r="D323" s="4">
        <v>17080</v>
      </c>
      <c r="E323" s="7">
        <v>18882.6118</v>
      </c>
      <c r="F323" s="74">
        <v>20930.4113</v>
      </c>
      <c r="G323" s="7">
        <v>27084</v>
      </c>
      <c r="H323">
        <v>38389</v>
      </c>
      <c r="I323" s="8"/>
      <c r="J323" s="8"/>
      <c r="K323" s="8"/>
    </row>
    <row r="324" spans="1:11" ht="12.75">
      <c r="A324" s="3"/>
      <c r="B324" s="4"/>
      <c r="C324" s="4"/>
      <c r="D324" s="4"/>
      <c r="E324" s="7"/>
      <c r="F324" s="74"/>
      <c r="G324" s="7"/>
      <c r="H324"/>
      <c r="I324" s="8"/>
      <c r="J324" s="8"/>
      <c r="K324" s="8"/>
    </row>
    <row r="325" spans="1:11" ht="12.75">
      <c r="A325" s="3" t="s">
        <v>7</v>
      </c>
      <c r="B325" s="4">
        <v>1549</v>
      </c>
      <c r="C325" s="4">
        <v>1706</v>
      </c>
      <c r="D325" s="4">
        <v>1899</v>
      </c>
      <c r="E325" s="7">
        <v>2434.2304</v>
      </c>
      <c r="F325" s="74">
        <v>2988.1197</v>
      </c>
      <c r="G325" s="7">
        <v>4004.212085714285</v>
      </c>
      <c r="H325">
        <v>4972</v>
      </c>
      <c r="I325" s="8"/>
      <c r="J325" s="8"/>
      <c r="K325" s="8"/>
    </row>
    <row r="326" spans="1:11" ht="12.75">
      <c r="A326" s="3" t="s">
        <v>8</v>
      </c>
      <c r="B326" s="4">
        <v>96</v>
      </c>
      <c r="C326" s="4">
        <v>111</v>
      </c>
      <c r="D326" s="4">
        <v>160</v>
      </c>
      <c r="E326" s="7">
        <v>245.0133</v>
      </c>
      <c r="F326" s="74">
        <v>245.0539</v>
      </c>
      <c r="G326" s="7">
        <v>848</v>
      </c>
      <c r="H326">
        <v>960</v>
      </c>
      <c r="I326" s="8"/>
      <c r="J326" s="8"/>
      <c r="K326" s="8"/>
    </row>
    <row r="327" spans="1:11" ht="12.75">
      <c r="A327" s="3" t="s">
        <v>9</v>
      </c>
      <c r="B327" s="4">
        <v>953</v>
      </c>
      <c r="C327" s="4">
        <v>1043</v>
      </c>
      <c r="D327" s="4">
        <v>1131</v>
      </c>
      <c r="E327" s="7">
        <v>1623.7917</v>
      </c>
      <c r="F327" s="74">
        <v>1987.8612</v>
      </c>
      <c r="G327" s="7">
        <v>2681.6046</v>
      </c>
      <c r="H327">
        <v>3366</v>
      </c>
      <c r="I327" s="8"/>
      <c r="J327" s="8"/>
      <c r="K327" s="8"/>
    </row>
    <row r="328" spans="1:11" ht="12.75">
      <c r="A328" s="3" t="s">
        <v>10</v>
      </c>
      <c r="B328" s="4">
        <v>323</v>
      </c>
      <c r="C328" s="4">
        <v>345</v>
      </c>
      <c r="D328" s="4">
        <v>372</v>
      </c>
      <c r="E328" s="7">
        <v>403.6141</v>
      </c>
      <c r="F328" s="74">
        <v>470.8607</v>
      </c>
      <c r="G328" s="7">
        <v>1027</v>
      </c>
      <c r="H328">
        <v>1142</v>
      </c>
      <c r="I328" s="8"/>
      <c r="J328" s="8"/>
      <c r="K328" s="8"/>
    </row>
    <row r="329" spans="1:7" ht="12.75">
      <c r="A329" s="3"/>
      <c r="B329" s="4"/>
      <c r="C329" s="4"/>
      <c r="D329" s="4"/>
      <c r="E329" s="4"/>
      <c r="F329" s="48"/>
      <c r="G329" s="3"/>
    </row>
    <row r="330" spans="1:11" ht="12.75">
      <c r="A330" s="6" t="s">
        <v>99</v>
      </c>
      <c r="B330" s="5">
        <v>4.61</v>
      </c>
      <c r="C330" s="5">
        <v>4.52</v>
      </c>
      <c r="D330" s="5">
        <v>4.56</v>
      </c>
      <c r="E330" s="5">
        <v>5.89</v>
      </c>
      <c r="F330" s="54">
        <v>6.28</v>
      </c>
      <c r="G330" s="6">
        <v>6.25</v>
      </c>
      <c r="H330">
        <v>6.05</v>
      </c>
      <c r="I330" s="5"/>
      <c r="J330" s="5"/>
      <c r="K330" s="5"/>
    </row>
    <row r="331" spans="1:11" ht="12.75">
      <c r="A331" s="6" t="s">
        <v>98</v>
      </c>
      <c r="B331" s="5">
        <v>3.81</v>
      </c>
      <c r="C331" s="5">
        <v>3.96</v>
      </c>
      <c r="D331" s="5">
        <v>4.01</v>
      </c>
      <c r="E331" s="5">
        <v>4.55</v>
      </c>
      <c r="F331" s="54">
        <v>5.25</v>
      </c>
      <c r="G331" s="6">
        <v>5.09</v>
      </c>
      <c r="H331">
        <v>4.43</v>
      </c>
      <c r="I331" s="5"/>
      <c r="J331" s="5"/>
      <c r="K331" s="5"/>
    </row>
    <row r="332" spans="1:11" ht="12.75">
      <c r="A332" s="6" t="s">
        <v>44</v>
      </c>
      <c r="B332" s="5">
        <v>14.02</v>
      </c>
      <c r="C332" s="5">
        <v>13.86</v>
      </c>
      <c r="D332" s="5">
        <v>14.63</v>
      </c>
      <c r="E332" s="5">
        <v>11.14</v>
      </c>
      <c r="F332" s="54">
        <v>11.34</v>
      </c>
      <c r="G332" s="6">
        <v>10.79</v>
      </c>
      <c r="H332">
        <v>13.52</v>
      </c>
      <c r="I332" s="5"/>
      <c r="J332" s="5"/>
      <c r="K332" s="5"/>
    </row>
    <row r="333" spans="1:11" ht="12.75">
      <c r="A333" s="6"/>
      <c r="B333" s="5"/>
      <c r="C333" s="5"/>
      <c r="D333" s="5"/>
      <c r="E333" s="5"/>
      <c r="F333" s="54"/>
      <c r="G333" s="3"/>
      <c r="H333"/>
      <c r="I333" s="5"/>
      <c r="J333" s="5"/>
      <c r="K333" s="5"/>
    </row>
    <row r="334" spans="1:11" ht="12.75">
      <c r="A334" s="6" t="s">
        <v>11</v>
      </c>
      <c r="B334" s="5">
        <v>0.47</v>
      </c>
      <c r="C334" s="5">
        <v>0.67</v>
      </c>
      <c r="D334" s="5">
        <v>0.96</v>
      </c>
      <c r="E334" s="5">
        <v>1.09</v>
      </c>
      <c r="F334" s="54">
        <v>1.09</v>
      </c>
      <c r="G334" s="5">
        <v>1.12</v>
      </c>
      <c r="H334">
        <v>1.13</v>
      </c>
      <c r="I334" s="5"/>
      <c r="J334" s="5"/>
      <c r="K334" s="5"/>
    </row>
    <row r="335" spans="1:11" ht="12.75">
      <c r="A335" s="6" t="s">
        <v>12</v>
      </c>
      <c r="B335" s="5">
        <v>15.15</v>
      </c>
      <c r="C335" s="5">
        <v>13.52</v>
      </c>
      <c r="D335" s="5">
        <v>13.24</v>
      </c>
      <c r="E335" s="5">
        <v>12.8</v>
      </c>
      <c r="F335" s="54">
        <v>14.48</v>
      </c>
      <c r="G335" s="6">
        <v>15.23</v>
      </c>
      <c r="H335" s="6">
        <v>13.98</v>
      </c>
      <c r="I335" s="5"/>
      <c r="J335" s="5"/>
      <c r="K335" s="5"/>
    </row>
    <row r="336" spans="1:11" ht="12.75">
      <c r="A336" s="6" t="s">
        <v>13</v>
      </c>
      <c r="B336" s="5">
        <v>1.41</v>
      </c>
      <c r="C336" s="5">
        <v>0.92</v>
      </c>
      <c r="D336" s="5">
        <v>1.13</v>
      </c>
      <c r="E336" s="5">
        <v>1.07</v>
      </c>
      <c r="F336" s="54">
        <v>1.38</v>
      </c>
      <c r="G336" s="6">
        <v>1.3</v>
      </c>
      <c r="H336" s="5">
        <v>1.05</v>
      </c>
      <c r="I336" s="5"/>
      <c r="J336" s="5"/>
      <c r="K336" s="5"/>
    </row>
    <row r="337" spans="5:6" ht="12.75">
      <c r="E337" s="23"/>
      <c r="F337" s="23"/>
    </row>
    <row r="338" spans="5:6" ht="12.75">
      <c r="E338" s="23"/>
      <c r="F338" s="23"/>
    </row>
    <row r="339" spans="1:11" ht="12.75">
      <c r="A339" s="49" t="s">
        <v>35</v>
      </c>
      <c r="B339" s="50"/>
      <c r="C339" s="50"/>
      <c r="D339" s="50"/>
      <c r="E339" s="50"/>
      <c r="F339" s="50"/>
      <c r="G339" s="50"/>
      <c r="H339" s="55" t="s">
        <v>39</v>
      </c>
      <c r="I339" s="28"/>
      <c r="J339" s="28"/>
      <c r="K339" s="28"/>
    </row>
    <row r="340" spans="8:68" s="23" customFormat="1" ht="12.75">
      <c r="H340" s="37" t="s">
        <v>14</v>
      </c>
      <c r="I340" s="37"/>
      <c r="J340" s="37"/>
      <c r="K340" s="37"/>
      <c r="L340" s="4"/>
      <c r="U340" s="4"/>
      <c r="AD340" s="4"/>
      <c r="AM340" s="4"/>
      <c r="AV340" s="4"/>
      <c r="BE340" s="4"/>
      <c r="BN340" s="4"/>
      <c r="BP340" s="4"/>
    </row>
    <row r="341" spans="1:11" ht="12.75">
      <c r="A341" s="51" t="s">
        <v>1</v>
      </c>
      <c r="B341" s="52" t="s">
        <v>0</v>
      </c>
      <c r="C341" s="52" t="s">
        <v>91</v>
      </c>
      <c r="D341" s="52" t="s">
        <v>95</v>
      </c>
      <c r="E341" s="52" t="s">
        <v>106</v>
      </c>
      <c r="F341" s="52" t="s">
        <v>111</v>
      </c>
      <c r="G341" s="51" t="s">
        <v>43</v>
      </c>
      <c r="H341" s="51" t="s">
        <v>88</v>
      </c>
      <c r="I341" s="13"/>
      <c r="J341" s="13"/>
      <c r="K341" s="13"/>
    </row>
    <row r="342" spans="1:11" ht="12.75">
      <c r="A342" s="51"/>
      <c r="B342" s="51"/>
      <c r="C342" s="51"/>
      <c r="D342" s="51"/>
      <c r="E342" s="51"/>
      <c r="F342" s="51"/>
      <c r="G342" s="52" t="s">
        <v>111</v>
      </c>
      <c r="H342" s="52" t="s">
        <v>111</v>
      </c>
      <c r="I342" s="38"/>
      <c r="J342" s="38"/>
      <c r="K342" s="38"/>
    </row>
    <row r="343" spans="1:11" ht="12.75">
      <c r="A343" s="3" t="s">
        <v>2</v>
      </c>
      <c r="B343" s="4">
        <v>398</v>
      </c>
      <c r="C343" s="4">
        <v>412</v>
      </c>
      <c r="D343" s="4">
        <v>428</v>
      </c>
      <c r="E343" s="4">
        <v>436</v>
      </c>
      <c r="F343" s="48">
        <v>452</v>
      </c>
      <c r="G343" s="7">
        <v>411.4761904761905</v>
      </c>
      <c r="H343">
        <v>825</v>
      </c>
      <c r="I343" s="8"/>
      <c r="J343" s="8"/>
      <c r="K343" s="8"/>
    </row>
    <row r="344" spans="1:11" ht="12.75">
      <c r="A344" s="3" t="s">
        <v>3</v>
      </c>
      <c r="B344" s="4">
        <v>4393</v>
      </c>
      <c r="C344" s="4">
        <v>4346</v>
      </c>
      <c r="D344" s="4">
        <v>4456</v>
      </c>
      <c r="E344" s="4">
        <v>4677</v>
      </c>
      <c r="F344" s="48">
        <v>4947</v>
      </c>
      <c r="G344" s="31">
        <v>8289</v>
      </c>
      <c r="H344">
        <v>12039</v>
      </c>
      <c r="I344" s="8"/>
      <c r="J344" s="8"/>
      <c r="K344" s="8"/>
    </row>
    <row r="345" spans="1:11" ht="12.75">
      <c r="A345" s="6" t="s">
        <v>100</v>
      </c>
      <c r="B345" s="5">
        <v>380.9</v>
      </c>
      <c r="C345" s="5">
        <v>478.29</v>
      </c>
      <c r="D345" s="5">
        <v>524</v>
      </c>
      <c r="E345" s="32">
        <v>589</v>
      </c>
      <c r="F345" s="67">
        <v>649</v>
      </c>
      <c r="G345" s="32">
        <v>744.27</v>
      </c>
      <c r="H345">
        <v>750.55</v>
      </c>
      <c r="I345" s="5"/>
      <c r="J345" s="5"/>
      <c r="K345" s="5"/>
    </row>
    <row r="346" spans="1:11" ht="12.75">
      <c r="A346" s="6" t="s">
        <v>101</v>
      </c>
      <c r="B346" s="5">
        <v>3.35</v>
      </c>
      <c r="C346" s="5">
        <v>4.05</v>
      </c>
      <c r="D346" s="5">
        <v>4</v>
      </c>
      <c r="E346" s="32">
        <v>5</v>
      </c>
      <c r="F346" s="67">
        <v>5</v>
      </c>
      <c r="G346" s="32">
        <v>6.16</v>
      </c>
      <c r="H346" s="32">
        <v>5.6</v>
      </c>
      <c r="I346" s="5"/>
      <c r="J346" s="5"/>
      <c r="K346" s="5"/>
    </row>
    <row r="347" spans="1:8" ht="12.75">
      <c r="A347" s="3"/>
      <c r="B347" s="4"/>
      <c r="C347" s="4"/>
      <c r="D347" s="4"/>
      <c r="E347" s="4"/>
      <c r="F347" s="48"/>
      <c r="H347"/>
    </row>
    <row r="348" spans="1:11" ht="12.75">
      <c r="A348" s="3" t="s">
        <v>123</v>
      </c>
      <c r="B348" s="4">
        <f>121+857</f>
        <v>978</v>
      </c>
      <c r="C348" s="4">
        <v>1111</v>
      </c>
      <c r="D348" s="4">
        <v>1239</v>
      </c>
      <c r="E348" s="31">
        <v>1379.6033</v>
      </c>
      <c r="F348" s="66">
        <v>1567.027</v>
      </c>
      <c r="G348" s="7">
        <v>4716</v>
      </c>
      <c r="H348">
        <v>4708</v>
      </c>
      <c r="I348" s="8"/>
      <c r="J348" s="8"/>
      <c r="K348" s="8"/>
    </row>
    <row r="349" spans="1:11" ht="12.75">
      <c r="A349" s="3" t="s">
        <v>4</v>
      </c>
      <c r="B349" s="4">
        <v>10837</v>
      </c>
      <c r="C349" s="4">
        <v>13243</v>
      </c>
      <c r="D349" s="4">
        <v>14037</v>
      </c>
      <c r="E349" s="31">
        <v>17016.1923</v>
      </c>
      <c r="F349" s="66">
        <v>20333.2853</v>
      </c>
      <c r="G349" s="31">
        <v>34610</v>
      </c>
      <c r="H349">
        <v>51970</v>
      </c>
      <c r="I349" s="8"/>
      <c r="J349" s="8"/>
      <c r="K349" s="8"/>
    </row>
    <row r="350" spans="1:11" ht="12.75">
      <c r="A350" s="3" t="s">
        <v>5</v>
      </c>
      <c r="B350" s="4">
        <v>4556</v>
      </c>
      <c r="C350" s="4">
        <v>5549</v>
      </c>
      <c r="D350" s="4">
        <v>5048</v>
      </c>
      <c r="E350" s="31">
        <v>6326.5233</v>
      </c>
      <c r="F350" s="66">
        <v>8961.4883</v>
      </c>
      <c r="G350" s="7">
        <v>14440.35381904762</v>
      </c>
      <c r="H350">
        <v>18542</v>
      </c>
      <c r="I350" s="8"/>
      <c r="J350" s="8"/>
      <c r="K350" s="8"/>
    </row>
    <row r="351" spans="1:11" ht="12.75">
      <c r="A351" s="3" t="s">
        <v>6</v>
      </c>
      <c r="B351" s="4">
        <v>6287</v>
      </c>
      <c r="C351" s="4">
        <v>7792</v>
      </c>
      <c r="D351" s="4">
        <v>9553</v>
      </c>
      <c r="E351" s="31">
        <v>10841.9746</v>
      </c>
      <c r="F351" s="66">
        <v>11810.045</v>
      </c>
      <c r="G351" s="31">
        <v>27084</v>
      </c>
      <c r="H351">
        <v>38389</v>
      </c>
      <c r="I351" s="8"/>
      <c r="J351" s="8"/>
      <c r="K351" s="8"/>
    </row>
    <row r="352" spans="1:11" ht="12.75">
      <c r="A352" s="3"/>
      <c r="B352" s="4"/>
      <c r="C352" s="4"/>
      <c r="D352" s="4"/>
      <c r="E352" s="31"/>
      <c r="F352" s="66"/>
      <c r="G352" s="31"/>
      <c r="H352"/>
      <c r="I352" s="8"/>
      <c r="J352" s="8"/>
      <c r="K352" s="8"/>
    </row>
    <row r="353" spans="1:11" ht="12.75">
      <c r="A353" s="3" t="s">
        <v>7</v>
      </c>
      <c r="B353" s="4">
        <v>840</v>
      </c>
      <c r="C353" s="4">
        <v>1018</v>
      </c>
      <c r="D353" s="4">
        <v>1256</v>
      </c>
      <c r="E353" s="31">
        <v>1560.4621</v>
      </c>
      <c r="F353" s="66">
        <v>1917.4012</v>
      </c>
      <c r="G353" s="7">
        <v>4004.212085714285</v>
      </c>
      <c r="H353">
        <v>4972</v>
      </c>
      <c r="I353" s="8"/>
      <c r="J353" s="8"/>
      <c r="K353" s="8"/>
    </row>
    <row r="354" spans="1:11" ht="12.75">
      <c r="A354" s="3" t="s">
        <v>8</v>
      </c>
      <c r="B354" s="4">
        <v>221</v>
      </c>
      <c r="C354" s="4">
        <v>167</v>
      </c>
      <c r="D354" s="4">
        <v>174</v>
      </c>
      <c r="E354" s="31">
        <v>237.4355</v>
      </c>
      <c r="F354" s="66">
        <v>353.1502</v>
      </c>
      <c r="G354" s="31">
        <v>848</v>
      </c>
      <c r="H354">
        <v>960</v>
      </c>
      <c r="I354" s="8"/>
      <c r="J354" s="8"/>
      <c r="K354" s="8"/>
    </row>
    <row r="355" spans="1:11" ht="12.75">
      <c r="A355" s="3" t="s">
        <v>9</v>
      </c>
      <c r="B355" s="4">
        <v>523</v>
      </c>
      <c r="C355" s="4">
        <v>652</v>
      </c>
      <c r="D355" s="4">
        <v>836</v>
      </c>
      <c r="E355" s="31">
        <v>1101.7085</v>
      </c>
      <c r="F355" s="66">
        <v>1443.8276</v>
      </c>
      <c r="G355" s="7">
        <v>2681.6046</v>
      </c>
      <c r="H355">
        <v>3366</v>
      </c>
      <c r="I355" s="8"/>
      <c r="J355" s="8"/>
      <c r="K355" s="8"/>
    </row>
    <row r="356" spans="1:11" ht="12.75">
      <c r="A356" s="3" t="s">
        <v>10</v>
      </c>
      <c r="B356" s="4">
        <v>197</v>
      </c>
      <c r="C356" s="4">
        <v>204</v>
      </c>
      <c r="D356" s="4">
        <v>238</v>
      </c>
      <c r="E356" s="31">
        <v>305.5896</v>
      </c>
      <c r="F356" s="66">
        <v>346.5101</v>
      </c>
      <c r="G356" s="31">
        <v>1027</v>
      </c>
      <c r="H356">
        <v>1142</v>
      </c>
      <c r="I356" s="8"/>
      <c r="J356" s="8"/>
      <c r="K356" s="8"/>
    </row>
    <row r="357" spans="1:6" ht="12.75">
      <c r="A357" s="3"/>
      <c r="B357" s="4"/>
      <c r="C357" s="4"/>
      <c r="D357" s="4"/>
      <c r="E357" s="4"/>
      <c r="F357" s="48"/>
    </row>
    <row r="358" spans="1:11" ht="12.75">
      <c r="A358" s="6" t="s">
        <v>99</v>
      </c>
      <c r="B358" s="5">
        <v>5</v>
      </c>
      <c r="C358" s="5">
        <v>5.31</v>
      </c>
      <c r="D358" s="5">
        <v>5.94</v>
      </c>
      <c r="E358" s="5">
        <v>6.86</v>
      </c>
      <c r="F358" s="54">
        <v>7.56</v>
      </c>
      <c r="G358" s="32">
        <v>6.25</v>
      </c>
      <c r="H358">
        <v>6.05</v>
      </c>
      <c r="I358" s="5"/>
      <c r="J358" s="5"/>
      <c r="K358" s="5"/>
    </row>
    <row r="359" spans="1:11" ht="12.75">
      <c r="A359" s="6" t="s">
        <v>98</v>
      </c>
      <c r="B359" s="5">
        <v>3.38</v>
      </c>
      <c r="C359" s="5">
        <v>3.42</v>
      </c>
      <c r="D359" s="5">
        <v>3.45</v>
      </c>
      <c r="E359" s="5">
        <v>4.15</v>
      </c>
      <c r="F359" s="54">
        <v>4.72</v>
      </c>
      <c r="G359" s="32">
        <v>5.09</v>
      </c>
      <c r="H359">
        <v>4.43</v>
      </c>
      <c r="I359" s="5"/>
      <c r="J359" s="5"/>
      <c r="K359" s="5"/>
    </row>
    <row r="360" spans="1:11" ht="12.75">
      <c r="A360" s="6" t="s">
        <v>44</v>
      </c>
      <c r="B360" s="5">
        <v>17.37</v>
      </c>
      <c r="C360" s="5">
        <v>13.56</v>
      </c>
      <c r="D360" s="5">
        <v>12.02</v>
      </c>
      <c r="E360" s="5">
        <v>12.86</v>
      </c>
      <c r="F360" s="54">
        <v>10.64</v>
      </c>
      <c r="G360" s="32">
        <v>10.79</v>
      </c>
      <c r="H360">
        <v>13.52</v>
      </c>
      <c r="I360" s="5"/>
      <c r="J360" s="5"/>
      <c r="K360" s="5"/>
    </row>
    <row r="361" spans="1:11" ht="12.75">
      <c r="A361" s="6"/>
      <c r="B361" s="5"/>
      <c r="C361" s="5"/>
      <c r="D361" s="5"/>
      <c r="E361" s="5"/>
      <c r="F361" s="54"/>
      <c r="H361"/>
      <c r="I361" s="5"/>
      <c r="J361" s="5"/>
      <c r="K361" s="5"/>
    </row>
    <row r="362" spans="1:11" ht="12.75">
      <c r="A362" s="6" t="s">
        <v>11</v>
      </c>
      <c r="B362" s="5">
        <v>1.27</v>
      </c>
      <c r="C362" s="5">
        <v>1.28</v>
      </c>
      <c r="D362" s="5">
        <v>1.15</v>
      </c>
      <c r="E362" s="32">
        <v>1.37</v>
      </c>
      <c r="F362" s="67">
        <v>1.25</v>
      </c>
      <c r="G362" s="5">
        <v>1.12</v>
      </c>
      <c r="H362">
        <v>1.13</v>
      </c>
      <c r="I362" s="5"/>
      <c r="J362" s="5"/>
      <c r="K362" s="5"/>
    </row>
    <row r="363" spans="1:11" ht="12.75">
      <c r="A363" s="6" t="s">
        <v>12</v>
      </c>
      <c r="B363" s="5">
        <v>14.16</v>
      </c>
      <c r="C363" s="5">
        <v>11.78</v>
      </c>
      <c r="D363" s="5">
        <v>11.03</v>
      </c>
      <c r="E363" s="32">
        <v>12.17</v>
      </c>
      <c r="F363" s="67">
        <v>24.08</v>
      </c>
      <c r="G363" s="32">
        <v>15.23</v>
      </c>
      <c r="H363" s="6">
        <v>13.98</v>
      </c>
      <c r="I363" s="5"/>
      <c r="J363" s="5"/>
      <c r="K363" s="5"/>
    </row>
    <row r="364" spans="1:11" ht="12.75">
      <c r="A364" s="6" t="s">
        <v>13</v>
      </c>
      <c r="B364" s="5">
        <v>2.29</v>
      </c>
      <c r="C364" s="5">
        <v>1.18</v>
      </c>
      <c r="D364" s="5">
        <v>1.22</v>
      </c>
      <c r="E364" s="32">
        <v>0.98</v>
      </c>
      <c r="F364" s="67">
        <v>0.98</v>
      </c>
      <c r="G364" s="32">
        <v>1.3</v>
      </c>
      <c r="H364" s="5">
        <v>1.05</v>
      </c>
      <c r="I364" s="5"/>
      <c r="J364" s="5"/>
      <c r="K364" s="5"/>
    </row>
    <row r="365" spans="5:6" ht="12.75">
      <c r="E365" s="23"/>
      <c r="F365" s="23"/>
    </row>
    <row r="366" spans="5:6" ht="12.75">
      <c r="E366" s="23"/>
      <c r="F366" s="23"/>
    </row>
    <row r="367" spans="1:11" ht="12.75">
      <c r="A367" s="49" t="s">
        <v>35</v>
      </c>
      <c r="B367" s="50"/>
      <c r="C367" s="50"/>
      <c r="D367" s="50"/>
      <c r="E367" s="50"/>
      <c r="F367" s="50"/>
      <c r="G367" s="117" t="s">
        <v>82</v>
      </c>
      <c r="H367" s="117"/>
      <c r="I367" s="23"/>
      <c r="J367" s="23"/>
      <c r="K367" s="23"/>
    </row>
    <row r="368" spans="8:68" s="23" customFormat="1" ht="12.75">
      <c r="H368" s="37" t="s">
        <v>14</v>
      </c>
      <c r="I368" s="37"/>
      <c r="J368" s="37"/>
      <c r="K368" s="37"/>
      <c r="L368" s="4"/>
      <c r="U368" s="4"/>
      <c r="AD368" s="4"/>
      <c r="AM368" s="4"/>
      <c r="AV368" s="4"/>
      <c r="BE368" s="4"/>
      <c r="BN368" s="4"/>
      <c r="BP368" s="4"/>
    </row>
    <row r="369" spans="1:11" ht="12.75">
      <c r="A369" s="51" t="s">
        <v>1</v>
      </c>
      <c r="B369" s="52" t="s">
        <v>0</v>
      </c>
      <c r="C369" s="52" t="s">
        <v>91</v>
      </c>
      <c r="D369" s="52" t="s">
        <v>95</v>
      </c>
      <c r="E369" s="52" t="s">
        <v>106</v>
      </c>
      <c r="F369" s="52" t="s">
        <v>111</v>
      </c>
      <c r="G369" s="51" t="s">
        <v>43</v>
      </c>
      <c r="H369" s="51" t="s">
        <v>88</v>
      </c>
      <c r="I369" s="13"/>
      <c r="J369" s="13"/>
      <c r="K369" s="13"/>
    </row>
    <row r="370" spans="1:11" ht="12.75">
      <c r="A370" s="51"/>
      <c r="B370" s="51"/>
      <c r="C370" s="51"/>
      <c r="D370" s="51"/>
      <c r="E370" s="51"/>
      <c r="F370" s="51"/>
      <c r="G370" s="52" t="s">
        <v>111</v>
      </c>
      <c r="H370" s="52" t="s">
        <v>111</v>
      </c>
      <c r="I370" s="38"/>
      <c r="J370" s="38"/>
      <c r="K370" s="38"/>
    </row>
    <row r="371" spans="1:11" ht="12.75">
      <c r="A371" s="3" t="s">
        <v>2</v>
      </c>
      <c r="B371" s="4">
        <v>257</v>
      </c>
      <c r="C371" s="4">
        <v>263</v>
      </c>
      <c r="D371" s="4">
        <v>289</v>
      </c>
      <c r="E371" s="4">
        <v>274</v>
      </c>
      <c r="F371" s="48">
        <v>296</v>
      </c>
      <c r="G371" s="7">
        <v>411.4761904761905</v>
      </c>
      <c r="H371">
        <v>825</v>
      </c>
      <c r="I371" s="8"/>
      <c r="J371" s="8"/>
      <c r="K371" s="8"/>
    </row>
    <row r="372" spans="1:11" ht="12.75">
      <c r="A372" s="3" t="s">
        <v>3</v>
      </c>
      <c r="B372" s="4">
        <v>2811</v>
      </c>
      <c r="C372" s="4">
        <v>2908</v>
      </c>
      <c r="D372" s="4">
        <v>3286</v>
      </c>
      <c r="E372" s="4">
        <v>3580</v>
      </c>
      <c r="F372" s="48">
        <v>3941</v>
      </c>
      <c r="G372" s="31">
        <v>8289</v>
      </c>
      <c r="H372">
        <v>12039</v>
      </c>
      <c r="I372" s="8"/>
      <c r="J372" s="8"/>
      <c r="K372" s="8"/>
    </row>
    <row r="373" spans="1:21" ht="12.75">
      <c r="A373" s="6" t="s">
        <v>100</v>
      </c>
      <c r="B373" s="5">
        <v>387</v>
      </c>
      <c r="C373" s="5">
        <v>439</v>
      </c>
      <c r="D373" s="5">
        <v>489</v>
      </c>
      <c r="E373" s="32">
        <v>604</v>
      </c>
      <c r="F373" s="67">
        <v>638</v>
      </c>
      <c r="G373" s="32">
        <v>744.27</v>
      </c>
      <c r="H373">
        <v>750.55</v>
      </c>
      <c r="I373" s="5"/>
      <c r="J373" s="5"/>
      <c r="K373" s="5"/>
      <c r="L373" s="6"/>
      <c r="U373" s="6"/>
    </row>
    <row r="374" spans="1:21" ht="12.75">
      <c r="A374" s="6" t="s">
        <v>101</v>
      </c>
      <c r="B374" s="5">
        <v>3.75</v>
      </c>
      <c r="C374" s="5">
        <v>4.65</v>
      </c>
      <c r="D374" s="5">
        <v>4.87</v>
      </c>
      <c r="E374" s="32">
        <v>5.82</v>
      </c>
      <c r="F374" s="67">
        <v>5.98</v>
      </c>
      <c r="G374" s="32">
        <v>6.16</v>
      </c>
      <c r="H374" s="32">
        <v>5.6</v>
      </c>
      <c r="I374" s="5"/>
      <c r="J374" s="5"/>
      <c r="K374" s="5"/>
      <c r="L374" s="6"/>
      <c r="U374" s="6"/>
    </row>
    <row r="375" spans="1:8" ht="12.75">
      <c r="A375" s="3"/>
      <c r="B375" s="4"/>
      <c r="C375" s="4"/>
      <c r="D375" s="4"/>
      <c r="E375" s="4"/>
      <c r="F375" s="48"/>
      <c r="H375"/>
    </row>
    <row r="376" spans="1:11" ht="12.75">
      <c r="A376" s="3" t="s">
        <v>123</v>
      </c>
      <c r="B376" s="4">
        <f>18+743</f>
        <v>761</v>
      </c>
      <c r="C376" s="4">
        <v>872</v>
      </c>
      <c r="D376" s="4">
        <v>1063</v>
      </c>
      <c r="E376" s="31">
        <v>1190.0003</v>
      </c>
      <c r="F376" s="66">
        <v>1350.1660000000002</v>
      </c>
      <c r="G376" s="7">
        <v>4716</v>
      </c>
      <c r="H376">
        <v>4708</v>
      </c>
      <c r="I376" s="8"/>
      <c r="J376" s="8"/>
      <c r="K376" s="8"/>
    </row>
    <row r="377" spans="1:11" ht="12.75">
      <c r="A377" s="3" t="s">
        <v>4</v>
      </c>
      <c r="B377" s="4">
        <v>6672</v>
      </c>
      <c r="C377" s="4">
        <v>7577</v>
      </c>
      <c r="D377" s="4">
        <v>9340</v>
      </c>
      <c r="E377" s="31">
        <v>12549.9929</v>
      </c>
      <c r="F377" s="66">
        <v>15101.3894</v>
      </c>
      <c r="G377" s="31">
        <v>34610</v>
      </c>
      <c r="H377">
        <v>51970</v>
      </c>
      <c r="I377" s="8"/>
      <c r="J377" s="8"/>
      <c r="K377" s="8"/>
    </row>
    <row r="378" spans="1:11" ht="12.75">
      <c r="A378" s="3" t="s">
        <v>5</v>
      </c>
      <c r="B378" s="4">
        <v>2219</v>
      </c>
      <c r="C378" s="4">
        <v>2298</v>
      </c>
      <c r="D378" s="4">
        <v>2874</v>
      </c>
      <c r="E378" s="31">
        <v>3526.3319</v>
      </c>
      <c r="F378" s="66">
        <v>4715.9801</v>
      </c>
      <c r="G378" s="7">
        <v>14440.35381904762</v>
      </c>
      <c r="H378">
        <v>18542</v>
      </c>
      <c r="I378" s="8"/>
      <c r="J378" s="8"/>
      <c r="K378" s="8"/>
    </row>
    <row r="379" spans="1:11" ht="12.75">
      <c r="A379" s="3" t="s">
        <v>6</v>
      </c>
      <c r="B379" s="4">
        <v>4620</v>
      </c>
      <c r="C379" s="4">
        <v>5555</v>
      </c>
      <c r="D379" s="4">
        <v>7040</v>
      </c>
      <c r="E379" s="31">
        <v>9421.5273</v>
      </c>
      <c r="F379" s="66">
        <v>10409.8805</v>
      </c>
      <c r="G379" s="31">
        <v>27084</v>
      </c>
      <c r="H379">
        <v>38389</v>
      </c>
      <c r="I379" s="8"/>
      <c r="J379" s="8"/>
      <c r="K379" s="8"/>
    </row>
    <row r="380" spans="1:11" ht="12.75">
      <c r="A380" s="3"/>
      <c r="B380" s="4"/>
      <c r="C380" s="4"/>
      <c r="D380" s="4"/>
      <c r="E380" s="31"/>
      <c r="F380" s="66"/>
      <c r="G380" s="31"/>
      <c r="H380"/>
      <c r="I380" s="8"/>
      <c r="J380" s="8"/>
      <c r="K380" s="8"/>
    </row>
    <row r="381" spans="1:11" ht="12.75">
      <c r="A381" s="3" t="s">
        <v>7</v>
      </c>
      <c r="B381" s="4">
        <v>591</v>
      </c>
      <c r="C381" s="4">
        <v>651</v>
      </c>
      <c r="D381" s="4">
        <v>867</v>
      </c>
      <c r="E381" s="31">
        <v>1106.4019</v>
      </c>
      <c r="F381" s="66">
        <v>1446.0894</v>
      </c>
      <c r="G381" s="7">
        <v>4004.212085714285</v>
      </c>
      <c r="H381">
        <v>4972</v>
      </c>
      <c r="I381" s="8"/>
      <c r="J381" s="8"/>
      <c r="K381" s="8"/>
    </row>
    <row r="382" spans="1:11" ht="12.75">
      <c r="A382" s="3" t="s">
        <v>8</v>
      </c>
      <c r="B382" s="4">
        <v>113</v>
      </c>
      <c r="C382" s="4">
        <v>121</v>
      </c>
      <c r="D382" s="4">
        <v>119</v>
      </c>
      <c r="E382" s="31">
        <v>182.9287</v>
      </c>
      <c r="F382" s="66">
        <v>265.2092</v>
      </c>
      <c r="G382" s="31">
        <v>848</v>
      </c>
      <c r="H382">
        <v>960</v>
      </c>
      <c r="I382" s="8"/>
      <c r="J382" s="8"/>
      <c r="K382" s="8"/>
    </row>
    <row r="383" spans="1:11" ht="12.75">
      <c r="A383" s="3" t="s">
        <v>9</v>
      </c>
      <c r="B383" s="4">
        <v>334</v>
      </c>
      <c r="C383" s="4">
        <v>368</v>
      </c>
      <c r="D383" s="4">
        <v>520</v>
      </c>
      <c r="E383" s="31">
        <v>765.3521</v>
      </c>
      <c r="F383" s="66">
        <v>1035.6808</v>
      </c>
      <c r="G383" s="7">
        <v>2681.6046</v>
      </c>
      <c r="H383">
        <v>3366</v>
      </c>
      <c r="I383" s="8"/>
      <c r="J383" s="8"/>
      <c r="K383" s="8"/>
    </row>
    <row r="384" spans="1:11" ht="12.75">
      <c r="A384" s="3" t="s">
        <v>10</v>
      </c>
      <c r="B384" s="4">
        <v>171</v>
      </c>
      <c r="C384" s="4">
        <v>175</v>
      </c>
      <c r="D384" s="4">
        <v>192</v>
      </c>
      <c r="E384" s="31">
        <v>216.2185</v>
      </c>
      <c r="F384" s="66">
        <v>257.5964</v>
      </c>
      <c r="G384" s="31">
        <v>1027</v>
      </c>
      <c r="H384">
        <v>1142</v>
      </c>
      <c r="I384" s="8"/>
      <c r="J384" s="8"/>
      <c r="K384" s="8"/>
    </row>
    <row r="385" spans="1:6" ht="12.75">
      <c r="A385" s="3"/>
      <c r="B385" s="4"/>
      <c r="C385" s="4"/>
      <c r="D385" s="4"/>
      <c r="E385" s="4"/>
      <c r="F385" s="48"/>
    </row>
    <row r="386" spans="1:21" ht="12.75">
      <c r="A386" s="6" t="s">
        <v>99</v>
      </c>
      <c r="B386" s="5">
        <v>5.18</v>
      </c>
      <c r="C386" s="5">
        <v>4.99</v>
      </c>
      <c r="D386" s="5">
        <v>5.96</v>
      </c>
      <c r="E386" s="5">
        <v>6.79</v>
      </c>
      <c r="F386" s="54">
        <v>7.36</v>
      </c>
      <c r="G386" s="32">
        <v>6.25</v>
      </c>
      <c r="H386">
        <v>6.05</v>
      </c>
      <c r="I386" s="5"/>
      <c r="J386" s="5"/>
      <c r="K386" s="5"/>
      <c r="L386" s="6"/>
      <c r="U386" s="6"/>
    </row>
    <row r="387" spans="1:21" ht="12.75">
      <c r="A387" s="6" t="s">
        <v>98</v>
      </c>
      <c r="B387" s="5">
        <v>3.75</v>
      </c>
      <c r="C387" s="5">
        <v>3.91</v>
      </c>
      <c r="D387" s="5">
        <v>3.9</v>
      </c>
      <c r="E387" s="5">
        <v>3.64</v>
      </c>
      <c r="F387" s="54">
        <v>4.14</v>
      </c>
      <c r="G387" s="32">
        <v>5.09</v>
      </c>
      <c r="H387">
        <v>4.43</v>
      </c>
      <c r="I387" s="5"/>
      <c r="J387" s="5"/>
      <c r="K387" s="5"/>
      <c r="L387" s="6"/>
      <c r="U387" s="6"/>
    </row>
    <row r="388" spans="1:21" ht="12.75">
      <c r="A388" s="6" t="s">
        <v>44</v>
      </c>
      <c r="B388" s="5">
        <v>15.13</v>
      </c>
      <c r="C388" s="5">
        <v>16.09</v>
      </c>
      <c r="D388" s="5">
        <v>13.01</v>
      </c>
      <c r="E388" s="5">
        <v>10.37</v>
      </c>
      <c r="F388" s="54">
        <v>9.5</v>
      </c>
      <c r="G388" s="32">
        <v>10.79</v>
      </c>
      <c r="H388">
        <v>13.52</v>
      </c>
      <c r="I388" s="5"/>
      <c r="J388" s="5"/>
      <c r="K388" s="5"/>
      <c r="L388" s="6"/>
      <c r="U388" s="6"/>
    </row>
    <row r="389" spans="1:21" ht="12.75">
      <c r="A389" s="6"/>
      <c r="B389" s="5"/>
      <c r="C389" s="5"/>
      <c r="D389" s="5"/>
      <c r="E389" s="5"/>
      <c r="F389" s="54"/>
      <c r="H389"/>
      <c r="I389" s="5"/>
      <c r="J389" s="5"/>
      <c r="K389" s="5"/>
      <c r="L389" s="6"/>
      <c r="U389" s="6"/>
    </row>
    <row r="390" spans="1:21" ht="12.75">
      <c r="A390" s="6" t="s">
        <v>11</v>
      </c>
      <c r="B390" s="5">
        <v>1.45</v>
      </c>
      <c r="C390" s="5">
        <v>1.65</v>
      </c>
      <c r="D390" s="5">
        <v>1.53</v>
      </c>
      <c r="E390" s="32">
        <v>1.63</v>
      </c>
      <c r="F390" s="67">
        <v>1.49</v>
      </c>
      <c r="G390" s="5">
        <v>1.12</v>
      </c>
      <c r="H390">
        <v>1.13</v>
      </c>
      <c r="I390" s="5"/>
      <c r="J390" s="5"/>
      <c r="K390" s="5"/>
      <c r="L390" s="6"/>
      <c r="U390" s="6"/>
    </row>
    <row r="391" spans="1:21" ht="12.75">
      <c r="A391" s="6" t="s">
        <v>12</v>
      </c>
      <c r="B391" s="5">
        <v>16.07</v>
      </c>
      <c r="C391" s="5">
        <v>14.79</v>
      </c>
      <c r="D391" s="5">
        <v>14.51</v>
      </c>
      <c r="E391" s="32">
        <v>12.58</v>
      </c>
      <c r="F391" s="67">
        <v>14.92</v>
      </c>
      <c r="G391" s="32">
        <v>15.23</v>
      </c>
      <c r="H391" s="6">
        <v>13.98</v>
      </c>
      <c r="I391" s="5"/>
      <c r="J391" s="5"/>
      <c r="K391" s="5"/>
      <c r="L391" s="6"/>
      <c r="U391" s="6"/>
    </row>
    <row r="392" spans="1:21" ht="12.75">
      <c r="A392" s="6" t="s">
        <v>13</v>
      </c>
      <c r="B392" s="5">
        <v>1.66</v>
      </c>
      <c r="C392" s="5">
        <v>0.81</v>
      </c>
      <c r="D392" s="5">
        <v>0.23</v>
      </c>
      <c r="E392" s="32">
        <v>0.18</v>
      </c>
      <c r="F392" s="67">
        <v>0.25</v>
      </c>
      <c r="G392" s="32">
        <v>1.3</v>
      </c>
      <c r="H392" s="5">
        <v>1.05</v>
      </c>
      <c r="I392" s="5"/>
      <c r="J392" s="5"/>
      <c r="K392" s="5"/>
      <c r="L392" s="6"/>
      <c r="U392" s="6"/>
    </row>
    <row r="393" spans="5:6" ht="12.75">
      <c r="E393" s="23"/>
      <c r="F393" s="23"/>
    </row>
    <row r="394" spans="5:6" ht="12.75">
      <c r="E394" s="23"/>
      <c r="F394" s="23"/>
    </row>
    <row r="395" spans="1:11" ht="12.75">
      <c r="A395" s="49" t="s">
        <v>35</v>
      </c>
      <c r="B395" s="50"/>
      <c r="C395" s="50"/>
      <c r="D395" s="50"/>
      <c r="E395" s="50"/>
      <c r="F395" s="50"/>
      <c r="G395" s="117" t="s">
        <v>83</v>
      </c>
      <c r="H395" s="117"/>
      <c r="I395" s="23"/>
      <c r="J395" s="23"/>
      <c r="K395" s="23"/>
    </row>
    <row r="396" spans="8:68" s="23" customFormat="1" ht="12.75">
      <c r="H396" s="37" t="s">
        <v>14</v>
      </c>
      <c r="I396" s="37"/>
      <c r="J396" s="37"/>
      <c r="K396" s="37"/>
      <c r="L396" s="4"/>
      <c r="U396" s="4"/>
      <c r="AD396" s="4"/>
      <c r="AM396" s="4"/>
      <c r="AV396" s="4"/>
      <c r="BE396" s="4"/>
      <c r="BN396" s="4"/>
      <c r="BP396" s="4"/>
    </row>
    <row r="397" spans="1:11" ht="12.75">
      <c r="A397" s="51" t="s">
        <v>1</v>
      </c>
      <c r="B397" s="52" t="s">
        <v>0</v>
      </c>
      <c r="C397" s="52" t="s">
        <v>91</v>
      </c>
      <c r="D397" s="52" t="s">
        <v>95</v>
      </c>
      <c r="E397" s="52" t="s">
        <v>106</v>
      </c>
      <c r="F397" s="52" t="s">
        <v>111</v>
      </c>
      <c r="G397" s="51" t="s">
        <v>43</v>
      </c>
      <c r="H397" s="51" t="s">
        <v>88</v>
      </c>
      <c r="I397" s="13"/>
      <c r="J397" s="13"/>
      <c r="K397" s="13"/>
    </row>
    <row r="398" spans="1:11" ht="12.75">
      <c r="A398" s="51"/>
      <c r="B398" s="51"/>
      <c r="C398" s="51"/>
      <c r="D398" s="51"/>
      <c r="E398" s="51"/>
      <c r="F398" s="51"/>
      <c r="G398" s="52" t="s">
        <v>111</v>
      </c>
      <c r="H398" s="52" t="s">
        <v>111</v>
      </c>
      <c r="I398" s="38"/>
      <c r="J398" s="38"/>
      <c r="K398" s="38"/>
    </row>
    <row r="399" spans="1:11" ht="12.75">
      <c r="A399" s="3" t="s">
        <v>2</v>
      </c>
      <c r="B399" s="4">
        <v>54</v>
      </c>
      <c r="C399" s="4">
        <v>79</v>
      </c>
      <c r="D399" s="4">
        <v>110</v>
      </c>
      <c r="E399" s="4">
        <v>180</v>
      </c>
      <c r="F399" s="48">
        <v>220</v>
      </c>
      <c r="G399" s="7">
        <v>411.4761904761905</v>
      </c>
      <c r="H399">
        <v>825</v>
      </c>
      <c r="I399" s="8"/>
      <c r="J399" s="8"/>
      <c r="K399" s="8"/>
    </row>
    <row r="400" spans="1:11" ht="12.75">
      <c r="A400" s="3" t="s">
        <v>3</v>
      </c>
      <c r="B400" s="4">
        <v>2099</v>
      </c>
      <c r="C400" s="4">
        <v>3597</v>
      </c>
      <c r="D400" s="4">
        <v>5437</v>
      </c>
      <c r="E400" s="4">
        <v>9058</v>
      </c>
      <c r="F400" s="48">
        <v>8227</v>
      </c>
      <c r="G400" s="31">
        <v>8289</v>
      </c>
      <c r="H400">
        <v>12039</v>
      </c>
      <c r="I400" s="8"/>
      <c r="J400" s="8"/>
      <c r="K400" s="8"/>
    </row>
    <row r="401" spans="1:11" ht="12.75">
      <c r="A401" s="6" t="s">
        <v>100</v>
      </c>
      <c r="B401" s="5">
        <v>387.27</v>
      </c>
      <c r="C401" s="5">
        <v>352</v>
      </c>
      <c r="D401" s="5">
        <v>383.91</v>
      </c>
      <c r="E401" s="32">
        <v>383.84</v>
      </c>
      <c r="F401" s="67">
        <v>347</v>
      </c>
      <c r="G401" s="32">
        <v>744.27</v>
      </c>
      <c r="H401">
        <v>750.55</v>
      </c>
      <c r="I401" s="5"/>
      <c r="J401" s="5"/>
      <c r="K401" s="5"/>
    </row>
    <row r="402" spans="1:11" ht="12.75">
      <c r="A402" s="6" t="s">
        <v>101</v>
      </c>
      <c r="B402" s="5">
        <v>5.37</v>
      </c>
      <c r="C402" s="5">
        <v>4.15</v>
      </c>
      <c r="D402" s="5">
        <v>3.13</v>
      </c>
      <c r="E402" s="32">
        <v>3.81</v>
      </c>
      <c r="F402" s="67">
        <v>3</v>
      </c>
      <c r="G402" s="32">
        <v>6.16</v>
      </c>
      <c r="H402" s="32">
        <v>5.6</v>
      </c>
      <c r="I402" s="5"/>
      <c r="J402" s="5"/>
      <c r="K402" s="5"/>
    </row>
    <row r="403" spans="1:8" ht="12.75">
      <c r="A403" s="3"/>
      <c r="B403" s="4"/>
      <c r="C403" s="4"/>
      <c r="D403" s="4"/>
      <c r="E403" s="4"/>
      <c r="F403" s="48"/>
      <c r="H403"/>
    </row>
    <row r="404" spans="1:11" ht="12.75">
      <c r="A404" s="3" t="s">
        <v>123</v>
      </c>
      <c r="B404" s="4">
        <f>123+634</f>
        <v>757</v>
      </c>
      <c r="C404" s="4">
        <v>865</v>
      </c>
      <c r="D404" s="4">
        <v>1662</v>
      </c>
      <c r="E404" s="31">
        <v>3593.7088</v>
      </c>
      <c r="F404" s="66">
        <v>3905.5265</v>
      </c>
      <c r="G404" s="7">
        <v>4716</v>
      </c>
      <c r="H404">
        <v>4708</v>
      </c>
      <c r="I404" s="8"/>
      <c r="J404" s="8"/>
      <c r="K404" s="8"/>
    </row>
    <row r="405" spans="1:11" ht="12.75">
      <c r="A405" s="3" t="s">
        <v>4</v>
      </c>
      <c r="B405" s="4">
        <v>4300</v>
      </c>
      <c r="C405" s="4">
        <v>6566</v>
      </c>
      <c r="D405" s="4">
        <v>11000</v>
      </c>
      <c r="E405" s="31">
        <v>16423.6456</v>
      </c>
      <c r="F405" s="66">
        <v>15644.9336</v>
      </c>
      <c r="G405" s="31">
        <v>34610</v>
      </c>
      <c r="H405">
        <v>51970</v>
      </c>
      <c r="I405" s="8"/>
      <c r="J405" s="8"/>
      <c r="K405" s="8"/>
    </row>
    <row r="406" spans="1:11" ht="12.75">
      <c r="A406" s="3" t="s">
        <v>5</v>
      </c>
      <c r="B406" s="4">
        <v>1827</v>
      </c>
      <c r="C406" s="4">
        <v>2856</v>
      </c>
      <c r="D406" s="4">
        <v>6862</v>
      </c>
      <c r="E406" s="31">
        <v>9141.9885</v>
      </c>
      <c r="F406" s="66">
        <v>9110.1805</v>
      </c>
      <c r="G406" s="7">
        <v>14440.35381904762</v>
      </c>
      <c r="H406">
        <v>18542</v>
      </c>
      <c r="I406" s="8"/>
      <c r="J406" s="8"/>
      <c r="K406" s="8"/>
    </row>
    <row r="407" spans="1:11" ht="12.75">
      <c r="A407" s="3" t="s">
        <v>6</v>
      </c>
      <c r="B407" s="4">
        <v>4017</v>
      </c>
      <c r="C407" s="4">
        <v>6348</v>
      </c>
      <c r="D407" s="4">
        <v>10924</v>
      </c>
      <c r="E407" s="31">
        <v>15552.2232</v>
      </c>
      <c r="F407" s="66">
        <v>16625.3371</v>
      </c>
      <c r="G407" s="31">
        <v>27084</v>
      </c>
      <c r="H407">
        <v>38389</v>
      </c>
      <c r="I407" s="8"/>
      <c r="J407" s="8"/>
      <c r="K407" s="8"/>
    </row>
    <row r="408" spans="1:11" ht="12.75">
      <c r="A408" s="3"/>
      <c r="B408" s="4"/>
      <c r="C408" s="4"/>
      <c r="D408" s="4"/>
      <c r="E408" s="31"/>
      <c r="F408" s="66"/>
      <c r="G408" s="31"/>
      <c r="H408"/>
      <c r="I408" s="8"/>
      <c r="J408" s="8"/>
      <c r="K408" s="8"/>
    </row>
    <row r="409" spans="1:11" ht="12.75">
      <c r="A409" s="3" t="s">
        <v>7</v>
      </c>
      <c r="B409" s="4">
        <v>420</v>
      </c>
      <c r="C409" s="4">
        <v>719</v>
      </c>
      <c r="D409" s="4">
        <v>1319</v>
      </c>
      <c r="E409" s="31">
        <v>2535.3643</v>
      </c>
      <c r="F409" s="66">
        <v>3065.144</v>
      </c>
      <c r="G409" s="7">
        <v>4004.212085714285</v>
      </c>
      <c r="H409">
        <v>4972</v>
      </c>
      <c r="I409" s="8"/>
      <c r="J409" s="8"/>
      <c r="K409" s="8"/>
    </row>
    <row r="410" spans="1:11" ht="12.75">
      <c r="A410" s="3" t="s">
        <v>8</v>
      </c>
      <c r="B410" s="4">
        <v>132</v>
      </c>
      <c r="C410" s="4">
        <v>218</v>
      </c>
      <c r="D410" s="4">
        <v>319</v>
      </c>
      <c r="E410" s="31">
        <v>463.4633</v>
      </c>
      <c r="F410" s="66">
        <v>357.8626</v>
      </c>
      <c r="G410" s="31">
        <v>848</v>
      </c>
      <c r="H410">
        <v>960</v>
      </c>
      <c r="I410" s="8"/>
      <c r="J410" s="8"/>
      <c r="K410" s="8"/>
    </row>
    <row r="411" spans="1:11" ht="12.75">
      <c r="A411" s="3" t="s">
        <v>9</v>
      </c>
      <c r="B411" s="4">
        <v>195</v>
      </c>
      <c r="C411" s="4">
        <v>339</v>
      </c>
      <c r="D411" s="4">
        <v>699</v>
      </c>
      <c r="E411" s="31">
        <v>1309.5634</v>
      </c>
      <c r="F411" s="66">
        <v>1546.5975</v>
      </c>
      <c r="G411" s="7">
        <v>2681.6046</v>
      </c>
      <c r="H411">
        <v>3366</v>
      </c>
      <c r="I411" s="8"/>
      <c r="J411" s="8"/>
      <c r="K411" s="8"/>
    </row>
    <row r="412" spans="1:11" ht="12.75">
      <c r="A412" s="3" t="s">
        <v>10</v>
      </c>
      <c r="B412" s="4">
        <v>224</v>
      </c>
      <c r="C412" s="4">
        <v>387</v>
      </c>
      <c r="D412" s="4">
        <v>613</v>
      </c>
      <c r="E412" s="31">
        <v>1019.3738</v>
      </c>
      <c r="F412" s="66">
        <v>1196.4229</v>
      </c>
      <c r="G412" s="31">
        <v>1027</v>
      </c>
      <c r="H412">
        <v>1142</v>
      </c>
      <c r="I412" s="8"/>
      <c r="J412" s="8"/>
      <c r="K412" s="8"/>
    </row>
    <row r="413" spans="1:6" ht="12.75">
      <c r="A413" s="3"/>
      <c r="B413" s="4"/>
      <c r="C413" s="4"/>
      <c r="D413" s="4"/>
      <c r="E413" s="4"/>
      <c r="F413" s="48"/>
    </row>
    <row r="414" spans="1:11" ht="12.75">
      <c r="A414" s="6" t="s">
        <v>99</v>
      </c>
      <c r="B414" s="5">
        <v>3.55</v>
      </c>
      <c r="C414" s="5">
        <v>4.82</v>
      </c>
      <c r="D414" s="5">
        <v>5.11</v>
      </c>
      <c r="E414" s="5">
        <v>6.14</v>
      </c>
      <c r="F414" s="54">
        <v>6.11</v>
      </c>
      <c r="G414" s="32">
        <v>6.25</v>
      </c>
      <c r="H414">
        <v>6.05</v>
      </c>
      <c r="I414" s="5"/>
      <c r="J414" s="5"/>
      <c r="K414" s="5"/>
    </row>
    <row r="415" spans="1:11" ht="12.75">
      <c r="A415" s="6" t="s">
        <v>98</v>
      </c>
      <c r="B415" s="5">
        <v>6.91</v>
      </c>
      <c r="C415" s="5">
        <v>5.58</v>
      </c>
      <c r="D415" s="5">
        <v>6.51</v>
      </c>
      <c r="E415" s="5">
        <v>7.48</v>
      </c>
      <c r="F415" s="54">
        <v>9.39</v>
      </c>
      <c r="G415" s="32">
        <v>5.09</v>
      </c>
      <c r="H415">
        <v>4.43</v>
      </c>
      <c r="I415" s="5"/>
      <c r="J415" s="5"/>
      <c r="K415" s="5"/>
    </row>
    <row r="416" spans="1:11" ht="12.75">
      <c r="A416" s="6" t="s">
        <v>44</v>
      </c>
      <c r="B416" s="5">
        <v>20.48</v>
      </c>
      <c r="C416" s="5">
        <v>23.59</v>
      </c>
      <c r="D416" s="5">
        <v>22.33</v>
      </c>
      <c r="E416" s="5">
        <v>22.29</v>
      </c>
      <c r="F416" s="54">
        <v>21.28</v>
      </c>
      <c r="G416" s="32">
        <v>10.79</v>
      </c>
      <c r="H416">
        <v>13.52</v>
      </c>
      <c r="I416" s="5"/>
      <c r="J416" s="5"/>
      <c r="K416" s="5"/>
    </row>
    <row r="417" spans="1:11" ht="12.75">
      <c r="A417" s="6"/>
      <c r="B417" s="5"/>
      <c r="C417" s="5"/>
      <c r="D417" s="5"/>
      <c r="E417" s="5"/>
      <c r="F417" s="54"/>
      <c r="H417"/>
      <c r="I417" s="5"/>
      <c r="J417" s="5"/>
      <c r="K417" s="5"/>
    </row>
    <row r="418" spans="1:11" ht="12.75">
      <c r="A418" s="6" t="s">
        <v>11</v>
      </c>
      <c r="B418" s="5">
        <v>1.56</v>
      </c>
      <c r="C418" s="5">
        <v>1.39</v>
      </c>
      <c r="D418" s="5">
        <v>0.94</v>
      </c>
      <c r="E418" s="32">
        <v>1.1</v>
      </c>
      <c r="F418" s="67">
        <v>1.03</v>
      </c>
      <c r="G418" s="5">
        <v>1.12</v>
      </c>
      <c r="H418">
        <v>1.13</v>
      </c>
      <c r="I418" s="5"/>
      <c r="J418" s="5"/>
      <c r="K418" s="5"/>
    </row>
    <row r="419" spans="1:11" ht="12.75">
      <c r="A419" s="6" t="s">
        <v>12</v>
      </c>
      <c r="B419" s="5">
        <v>12.8</v>
      </c>
      <c r="C419" s="5">
        <v>11.27</v>
      </c>
      <c r="D419" s="5">
        <v>13.46</v>
      </c>
      <c r="E419" s="32">
        <v>18.65</v>
      </c>
      <c r="F419" s="67">
        <v>20.01</v>
      </c>
      <c r="G419" s="32">
        <v>15.23</v>
      </c>
      <c r="H419" s="6">
        <v>13.98</v>
      </c>
      <c r="I419" s="5"/>
      <c r="J419" s="5"/>
      <c r="K419" s="5"/>
    </row>
    <row r="420" spans="1:11" ht="12.75">
      <c r="A420" s="6" t="s">
        <v>13</v>
      </c>
      <c r="B420" s="5">
        <v>0.37</v>
      </c>
      <c r="C420" s="5">
        <v>0.24</v>
      </c>
      <c r="D420" s="5">
        <v>1.98</v>
      </c>
      <c r="E420" s="32">
        <v>1.78</v>
      </c>
      <c r="F420" s="67">
        <v>2.39</v>
      </c>
      <c r="G420" s="32">
        <v>1.3</v>
      </c>
      <c r="H420" s="5">
        <v>1.05</v>
      </c>
      <c r="I420" s="5"/>
      <c r="J420" s="5"/>
      <c r="K420" s="5"/>
    </row>
    <row r="421" spans="5:6" ht="12.75">
      <c r="E421" s="23"/>
      <c r="F421" s="23"/>
    </row>
    <row r="422" spans="5:6" ht="12.75">
      <c r="E422" s="23"/>
      <c r="F422" s="23"/>
    </row>
    <row r="423" spans="1:11" ht="12.75">
      <c r="A423" s="49" t="s">
        <v>35</v>
      </c>
      <c r="B423" s="50"/>
      <c r="C423" s="50"/>
      <c r="D423" s="50"/>
      <c r="E423" s="50"/>
      <c r="F423" s="50"/>
      <c r="G423" s="117" t="s">
        <v>84</v>
      </c>
      <c r="H423" s="117"/>
      <c r="I423" s="23"/>
      <c r="J423" s="23"/>
      <c r="K423" s="23"/>
    </row>
    <row r="424" spans="8:68" s="23" customFormat="1" ht="12.75">
      <c r="H424" s="37" t="s">
        <v>14</v>
      </c>
      <c r="I424" s="37"/>
      <c r="J424" s="37"/>
      <c r="K424" s="37"/>
      <c r="L424" s="4"/>
      <c r="U424" s="4"/>
      <c r="AD424" s="4"/>
      <c r="AM424" s="4"/>
      <c r="AV424" s="4"/>
      <c r="BE424" s="4"/>
      <c r="BN424" s="4"/>
      <c r="BP424" s="4"/>
    </row>
    <row r="425" spans="1:11" ht="12.75">
      <c r="A425" s="51" t="s">
        <v>1</v>
      </c>
      <c r="B425" s="52" t="s">
        <v>0</v>
      </c>
      <c r="C425" s="52" t="s">
        <v>91</v>
      </c>
      <c r="D425" s="52" t="s">
        <v>95</v>
      </c>
      <c r="E425" s="52" t="s">
        <v>106</v>
      </c>
      <c r="F425" s="52" t="s">
        <v>111</v>
      </c>
      <c r="G425" s="51" t="s">
        <v>43</v>
      </c>
      <c r="H425" s="51" t="s">
        <v>88</v>
      </c>
      <c r="I425" s="13"/>
      <c r="J425" s="13"/>
      <c r="K425" s="13"/>
    </row>
    <row r="426" spans="1:11" ht="12.75">
      <c r="A426" s="51"/>
      <c r="B426" s="51"/>
      <c r="C426" s="51"/>
      <c r="D426" s="51"/>
      <c r="E426" s="51"/>
      <c r="F426" s="51"/>
      <c r="G426" s="52" t="s">
        <v>111</v>
      </c>
      <c r="H426" s="52" t="s">
        <v>111</v>
      </c>
      <c r="I426" s="38"/>
      <c r="J426" s="38"/>
      <c r="K426" s="38"/>
    </row>
    <row r="427" spans="1:11" ht="12.75">
      <c r="A427" s="3" t="s">
        <v>2</v>
      </c>
      <c r="B427" s="4">
        <v>239</v>
      </c>
      <c r="C427" s="4">
        <v>241</v>
      </c>
      <c r="D427" s="4">
        <v>250</v>
      </c>
      <c r="E427" s="4">
        <v>235</v>
      </c>
      <c r="F427" s="48">
        <v>247</v>
      </c>
      <c r="G427" s="7">
        <v>411.4761904761905</v>
      </c>
      <c r="H427">
        <v>825</v>
      </c>
      <c r="I427" s="8"/>
      <c r="J427" s="8"/>
      <c r="K427" s="8"/>
    </row>
    <row r="428" spans="1:11" ht="12.75">
      <c r="A428" s="3" t="s">
        <v>3</v>
      </c>
      <c r="B428" s="4">
        <v>1928</v>
      </c>
      <c r="C428" s="4">
        <v>1873</v>
      </c>
      <c r="D428" s="4">
        <v>1926</v>
      </c>
      <c r="E428" s="4">
        <v>2078</v>
      </c>
      <c r="F428" s="48">
        <v>2433</v>
      </c>
      <c r="G428" s="31">
        <v>8289</v>
      </c>
      <c r="H428">
        <v>12039</v>
      </c>
      <c r="I428" s="8"/>
      <c r="J428" s="8"/>
      <c r="K428" s="8"/>
    </row>
    <row r="429" spans="1:12" ht="12.75">
      <c r="A429" s="6" t="s">
        <v>100</v>
      </c>
      <c r="B429" s="5">
        <v>296</v>
      </c>
      <c r="C429" s="5">
        <v>371</v>
      </c>
      <c r="D429" s="5">
        <v>430</v>
      </c>
      <c r="E429" s="32">
        <v>453</v>
      </c>
      <c r="F429" s="67">
        <v>510</v>
      </c>
      <c r="G429" s="32">
        <v>744.27</v>
      </c>
      <c r="H429">
        <v>750.55</v>
      </c>
      <c r="I429" s="5"/>
      <c r="J429" s="5"/>
      <c r="K429" s="5"/>
      <c r="L429" s="6"/>
    </row>
    <row r="430" spans="1:12" ht="12.75">
      <c r="A430" s="6" t="s">
        <v>101</v>
      </c>
      <c r="B430" s="5">
        <v>0.17</v>
      </c>
      <c r="C430" s="5">
        <v>1.2</v>
      </c>
      <c r="D430" s="5">
        <v>0.91</v>
      </c>
      <c r="E430" s="32">
        <v>1.22</v>
      </c>
      <c r="F430" s="67">
        <v>2.07</v>
      </c>
      <c r="G430" s="32">
        <v>6.16</v>
      </c>
      <c r="H430" s="32">
        <v>5.6</v>
      </c>
      <c r="I430" s="5"/>
      <c r="J430" s="5"/>
      <c r="K430" s="5"/>
      <c r="L430" s="6"/>
    </row>
    <row r="431" spans="1:8" ht="12.75">
      <c r="A431" s="3"/>
      <c r="B431" s="4"/>
      <c r="C431" s="4"/>
      <c r="D431" s="4"/>
      <c r="E431" s="4"/>
      <c r="F431" s="48"/>
      <c r="H431"/>
    </row>
    <row r="432" spans="1:11" ht="12.75">
      <c r="A432" s="3" t="s">
        <v>123</v>
      </c>
      <c r="B432" s="4">
        <f>12+218</f>
        <v>230</v>
      </c>
      <c r="C432" s="4">
        <v>291</v>
      </c>
      <c r="D432" s="4">
        <v>396</v>
      </c>
      <c r="E432" s="31">
        <v>417.6776</v>
      </c>
      <c r="F432" s="66">
        <v>453.71590000000003</v>
      </c>
      <c r="G432" s="7">
        <v>4716</v>
      </c>
      <c r="H432">
        <v>4708</v>
      </c>
      <c r="I432" s="8"/>
      <c r="J432" s="8"/>
      <c r="K432" s="8"/>
    </row>
    <row r="433" spans="1:11" ht="12.75">
      <c r="A433" s="3" t="s">
        <v>4</v>
      </c>
      <c r="B433" s="4">
        <v>3496</v>
      </c>
      <c r="C433" s="4">
        <v>4336</v>
      </c>
      <c r="D433" s="4">
        <v>5020</v>
      </c>
      <c r="E433" s="31">
        <v>5618.4882</v>
      </c>
      <c r="F433" s="66">
        <v>7360.903</v>
      </c>
      <c r="G433" s="31">
        <v>34610</v>
      </c>
      <c r="H433">
        <v>51970</v>
      </c>
      <c r="I433" s="8"/>
      <c r="J433" s="8"/>
      <c r="K433" s="8"/>
    </row>
    <row r="434" spans="1:11" ht="12.75">
      <c r="A434" s="3" t="s">
        <v>5</v>
      </c>
      <c r="B434" s="4">
        <v>1181</v>
      </c>
      <c r="C434" s="4">
        <v>1280</v>
      </c>
      <c r="D434" s="4">
        <v>1309</v>
      </c>
      <c r="E434" s="31">
        <v>1693.6777</v>
      </c>
      <c r="F434" s="66">
        <v>1863.0562</v>
      </c>
      <c r="G434" s="7">
        <v>14440.35381904762</v>
      </c>
      <c r="H434">
        <v>18542</v>
      </c>
      <c r="I434" s="8"/>
      <c r="J434" s="8"/>
      <c r="K434" s="8"/>
    </row>
    <row r="435" spans="1:11" ht="12.75">
      <c r="A435" s="3" t="s">
        <v>6</v>
      </c>
      <c r="B435" s="4">
        <v>2318</v>
      </c>
      <c r="C435" s="4">
        <v>2953</v>
      </c>
      <c r="D435" s="4">
        <v>3613</v>
      </c>
      <c r="E435" s="31">
        <v>3858.7875</v>
      </c>
      <c r="F435" s="66">
        <v>5245.8289</v>
      </c>
      <c r="G435" s="31">
        <v>27084</v>
      </c>
      <c r="H435">
        <v>38389</v>
      </c>
      <c r="I435" s="8"/>
      <c r="J435" s="8"/>
      <c r="K435" s="8"/>
    </row>
    <row r="436" spans="1:11" ht="12.75">
      <c r="A436" s="3"/>
      <c r="B436" s="4"/>
      <c r="C436" s="4"/>
      <c r="D436" s="4"/>
      <c r="E436" s="31"/>
      <c r="F436" s="66"/>
      <c r="G436" s="31"/>
      <c r="H436"/>
      <c r="I436" s="8"/>
      <c r="J436" s="8"/>
      <c r="K436" s="8"/>
    </row>
    <row r="437" spans="1:11" ht="12.75">
      <c r="A437" s="3" t="s">
        <v>7</v>
      </c>
      <c r="B437" s="4">
        <v>298</v>
      </c>
      <c r="C437" s="4">
        <v>322</v>
      </c>
      <c r="D437" s="4">
        <v>418</v>
      </c>
      <c r="E437" s="31">
        <v>506.0576</v>
      </c>
      <c r="F437" s="66">
        <v>657.6111</v>
      </c>
      <c r="G437" s="7">
        <v>4004.212085714285</v>
      </c>
      <c r="H437">
        <v>4972</v>
      </c>
      <c r="I437" s="8"/>
      <c r="J437" s="8"/>
      <c r="K437" s="8"/>
    </row>
    <row r="438" spans="1:11" ht="12.75">
      <c r="A438" s="3" t="s">
        <v>8</v>
      </c>
      <c r="B438" s="4">
        <v>38</v>
      </c>
      <c r="C438" s="4">
        <v>35</v>
      </c>
      <c r="D438" s="4">
        <v>57</v>
      </c>
      <c r="E438" s="31">
        <v>82.4775</v>
      </c>
      <c r="F438" s="66">
        <v>106.9893</v>
      </c>
      <c r="G438" s="31">
        <v>848</v>
      </c>
      <c r="H438">
        <v>960</v>
      </c>
      <c r="I438" s="8"/>
      <c r="J438" s="8"/>
      <c r="K438" s="8"/>
    </row>
    <row r="439" spans="1:11" ht="12.75">
      <c r="A439" s="3" t="s">
        <v>9</v>
      </c>
      <c r="B439" s="4">
        <v>192</v>
      </c>
      <c r="C439" s="4">
        <v>217</v>
      </c>
      <c r="D439" s="4">
        <v>299</v>
      </c>
      <c r="E439" s="31">
        <v>381.925</v>
      </c>
      <c r="F439" s="66">
        <v>504.0718</v>
      </c>
      <c r="G439" s="7">
        <v>2681.6046</v>
      </c>
      <c r="H439">
        <v>3366</v>
      </c>
      <c r="I439" s="8"/>
      <c r="J439" s="8"/>
      <c r="K439" s="8"/>
    </row>
    <row r="440" spans="1:11" ht="12.75">
      <c r="A440" s="3" t="s">
        <v>10</v>
      </c>
      <c r="B440" s="4">
        <v>90</v>
      </c>
      <c r="C440" s="4">
        <v>101</v>
      </c>
      <c r="D440" s="4">
        <v>102</v>
      </c>
      <c r="E440" s="31">
        <v>116.4427</v>
      </c>
      <c r="F440" s="66">
        <v>151.6869</v>
      </c>
      <c r="G440" s="31">
        <v>1027</v>
      </c>
      <c r="H440">
        <v>1142</v>
      </c>
      <c r="I440" s="8"/>
      <c r="J440" s="8"/>
      <c r="K440" s="8"/>
    </row>
    <row r="441" spans="1:6" ht="12.75">
      <c r="A441" s="3"/>
      <c r="B441" s="4"/>
      <c r="C441" s="4"/>
      <c r="D441" s="4"/>
      <c r="E441" s="4"/>
      <c r="F441" s="48"/>
    </row>
    <row r="442" spans="1:12" ht="12.75">
      <c r="A442" s="6" t="s">
        <v>99</v>
      </c>
      <c r="B442" s="5">
        <v>5.29</v>
      </c>
      <c r="C442" s="5">
        <v>5.24</v>
      </c>
      <c r="D442" s="5">
        <v>6.09</v>
      </c>
      <c r="E442" s="5">
        <v>6.85</v>
      </c>
      <c r="F442" s="54">
        <v>7.62</v>
      </c>
      <c r="G442" s="32">
        <v>6.25</v>
      </c>
      <c r="H442">
        <v>6.05</v>
      </c>
      <c r="I442" s="5"/>
      <c r="J442" s="5"/>
      <c r="K442" s="5"/>
      <c r="L442" s="6"/>
    </row>
    <row r="443" spans="1:12" ht="12.75">
      <c r="A443" s="6" t="s">
        <v>98</v>
      </c>
      <c r="B443" s="5">
        <v>3.29</v>
      </c>
      <c r="C443" s="5">
        <v>2.98</v>
      </c>
      <c r="D443" s="5">
        <v>3.41</v>
      </c>
      <c r="E443" s="5">
        <v>3.3</v>
      </c>
      <c r="F443" s="54">
        <v>3.76</v>
      </c>
      <c r="G443" s="32">
        <v>5.09</v>
      </c>
      <c r="H443">
        <v>4.43</v>
      </c>
      <c r="I443" s="5"/>
      <c r="J443" s="5"/>
      <c r="K443" s="5"/>
      <c r="L443" s="6"/>
    </row>
    <row r="444" spans="1:12" ht="12.75">
      <c r="A444" s="6" t="s">
        <v>44</v>
      </c>
      <c r="B444" s="5">
        <v>16.74</v>
      </c>
      <c r="C444" s="5">
        <v>18.83</v>
      </c>
      <c r="D444" s="5">
        <v>14</v>
      </c>
      <c r="E444" s="5">
        <v>12.65</v>
      </c>
      <c r="F444" s="54">
        <v>11.96</v>
      </c>
      <c r="G444" s="32">
        <v>10.79</v>
      </c>
      <c r="H444">
        <v>13.52</v>
      </c>
      <c r="I444" s="5"/>
      <c r="J444" s="5"/>
      <c r="K444" s="5"/>
      <c r="L444" s="6"/>
    </row>
    <row r="445" spans="1:12" ht="12.75">
      <c r="A445" s="6"/>
      <c r="B445" s="5"/>
      <c r="C445" s="5"/>
      <c r="D445" s="5"/>
      <c r="E445" s="5"/>
      <c r="F445" s="54"/>
      <c r="H445"/>
      <c r="I445" s="5"/>
      <c r="J445" s="5"/>
      <c r="K445" s="5"/>
      <c r="L445" s="6"/>
    </row>
    <row r="446" spans="1:12" ht="12.75">
      <c r="A446" s="6" t="s">
        <v>11</v>
      </c>
      <c r="B446" s="5">
        <v>0.08</v>
      </c>
      <c r="C446" s="5">
        <v>0.53</v>
      </c>
      <c r="D446" s="5">
        <v>0.33</v>
      </c>
      <c r="E446" s="32">
        <v>0.41</v>
      </c>
      <c r="F446" s="67">
        <v>0.71</v>
      </c>
      <c r="G446" s="5">
        <v>1.12</v>
      </c>
      <c r="H446">
        <v>1.13</v>
      </c>
      <c r="I446" s="5"/>
      <c r="J446" s="5"/>
      <c r="K446" s="5"/>
      <c r="L446" s="6"/>
    </row>
    <row r="447" spans="1:12" ht="12.75">
      <c r="A447" s="6" t="s">
        <v>12</v>
      </c>
      <c r="B447" s="5">
        <v>11.32</v>
      </c>
      <c r="C447" s="5">
        <v>10.79</v>
      </c>
      <c r="D447" s="5">
        <v>12.43</v>
      </c>
      <c r="E447" s="32">
        <v>12.73</v>
      </c>
      <c r="F447" s="67">
        <v>10.09</v>
      </c>
      <c r="G447" s="32">
        <v>15.23</v>
      </c>
      <c r="H447" s="6">
        <v>13.98</v>
      </c>
      <c r="I447" s="5"/>
      <c r="J447" s="5"/>
      <c r="K447" s="5"/>
      <c r="L447" s="6"/>
    </row>
    <row r="448" spans="1:12" ht="12.75">
      <c r="A448" s="6" t="s">
        <v>13</v>
      </c>
      <c r="B448" s="5">
        <v>4.98</v>
      </c>
      <c r="C448" s="5">
        <v>1.89</v>
      </c>
      <c r="D448" s="5">
        <v>1.58</v>
      </c>
      <c r="E448" s="32">
        <v>1.55</v>
      </c>
      <c r="F448" s="67">
        <v>1.24</v>
      </c>
      <c r="G448" s="32">
        <v>1.3</v>
      </c>
      <c r="H448" s="5">
        <v>1.05</v>
      </c>
      <c r="I448" s="5"/>
      <c r="J448" s="5"/>
      <c r="K448" s="5"/>
      <c r="L448" s="6"/>
    </row>
    <row r="449" spans="5:6" ht="12.75">
      <c r="E449" s="23"/>
      <c r="F449" s="23"/>
    </row>
    <row r="450" spans="5:6" ht="12.75">
      <c r="E450" s="23"/>
      <c r="F450" s="23"/>
    </row>
    <row r="451" spans="1:11" ht="12.75">
      <c r="A451" s="49" t="s">
        <v>35</v>
      </c>
      <c r="B451" s="50"/>
      <c r="C451" s="50"/>
      <c r="D451" s="50"/>
      <c r="E451" s="50"/>
      <c r="F451" s="50"/>
      <c r="G451" s="50"/>
      <c r="H451" s="55" t="s">
        <v>40</v>
      </c>
      <c r="I451" s="28"/>
      <c r="J451" s="28"/>
      <c r="K451" s="28"/>
    </row>
    <row r="452" spans="8:68" s="23" customFormat="1" ht="12.75">
      <c r="H452" s="37" t="s">
        <v>14</v>
      </c>
      <c r="I452" s="37"/>
      <c r="J452" s="37"/>
      <c r="K452" s="37"/>
      <c r="L452" s="4"/>
      <c r="U452" s="4"/>
      <c r="AD452" s="4"/>
      <c r="AM452" s="4"/>
      <c r="AV452" s="4"/>
      <c r="BE452" s="4"/>
      <c r="BN452" s="4"/>
      <c r="BP452" s="4"/>
    </row>
    <row r="453" spans="1:11" ht="12.75">
      <c r="A453" s="51" t="s">
        <v>1</v>
      </c>
      <c r="B453" s="52" t="s">
        <v>0</v>
      </c>
      <c r="C453" s="52" t="s">
        <v>91</v>
      </c>
      <c r="D453" s="52" t="s">
        <v>95</v>
      </c>
      <c r="E453" s="52" t="s">
        <v>106</v>
      </c>
      <c r="F453" s="52" t="s">
        <v>111</v>
      </c>
      <c r="G453" s="51" t="s">
        <v>43</v>
      </c>
      <c r="H453" s="51" t="s">
        <v>88</v>
      </c>
      <c r="I453" s="13"/>
      <c r="J453" s="13"/>
      <c r="K453" s="13"/>
    </row>
    <row r="454" spans="1:11" ht="12.75">
      <c r="A454" s="51"/>
      <c r="B454" s="51"/>
      <c r="C454" s="51"/>
      <c r="D454" s="51"/>
      <c r="E454" s="51"/>
      <c r="F454" s="51"/>
      <c r="G454" s="52" t="s">
        <v>111</v>
      </c>
      <c r="H454" s="52" t="s">
        <v>111</v>
      </c>
      <c r="I454" s="38"/>
      <c r="J454" s="38"/>
      <c r="K454" s="38"/>
    </row>
    <row r="455" spans="1:11" ht="12.75">
      <c r="A455" s="3" t="s">
        <v>2</v>
      </c>
      <c r="B455" s="4">
        <v>69</v>
      </c>
      <c r="C455" s="4">
        <v>81</v>
      </c>
      <c r="D455" s="4">
        <v>82</v>
      </c>
      <c r="E455" s="4">
        <v>87</v>
      </c>
      <c r="F455" s="48">
        <v>92</v>
      </c>
      <c r="G455" s="7">
        <v>411.4761904761905</v>
      </c>
      <c r="H455">
        <v>825</v>
      </c>
      <c r="I455" s="8"/>
      <c r="J455" s="8"/>
      <c r="K455" s="8"/>
    </row>
    <row r="456" spans="1:11" ht="12.75">
      <c r="A456" s="3" t="s">
        <v>3</v>
      </c>
      <c r="B456" s="4">
        <v>614</v>
      </c>
      <c r="C456" s="4">
        <v>624</v>
      </c>
      <c r="D456" s="4">
        <v>662</v>
      </c>
      <c r="E456" s="4">
        <v>667</v>
      </c>
      <c r="F456" s="48">
        <v>693</v>
      </c>
      <c r="G456" s="31">
        <v>8289</v>
      </c>
      <c r="H456">
        <v>12039</v>
      </c>
      <c r="I456" s="8"/>
      <c r="J456" s="8"/>
      <c r="K456" s="8"/>
    </row>
    <row r="457" spans="1:11" ht="12.75">
      <c r="A457" s="6" t="s">
        <v>100</v>
      </c>
      <c r="B457" s="5">
        <v>162.32</v>
      </c>
      <c r="C457" s="5">
        <v>225</v>
      </c>
      <c r="D457" s="5">
        <v>279</v>
      </c>
      <c r="E457" s="32">
        <v>366</v>
      </c>
      <c r="F457" s="67">
        <v>425</v>
      </c>
      <c r="G457" s="32">
        <v>744.27</v>
      </c>
      <c r="H457">
        <v>750.55</v>
      </c>
      <c r="I457" s="5"/>
      <c r="J457" s="5"/>
      <c r="K457" s="5"/>
    </row>
    <row r="458" spans="1:11" ht="12.75">
      <c r="A458" s="6" t="s">
        <v>101</v>
      </c>
      <c r="B458" s="5">
        <v>2</v>
      </c>
      <c r="C458" s="5">
        <v>2</v>
      </c>
      <c r="D458" s="5">
        <v>3</v>
      </c>
      <c r="E458" s="32">
        <v>4</v>
      </c>
      <c r="F458" s="67">
        <v>6</v>
      </c>
      <c r="G458" s="32">
        <v>6.16</v>
      </c>
      <c r="H458" s="32">
        <v>5.6</v>
      </c>
      <c r="I458" s="5"/>
      <c r="J458" s="5"/>
      <c r="K458" s="5"/>
    </row>
    <row r="459" spans="1:8" ht="12.75">
      <c r="A459" s="3"/>
      <c r="B459" s="4"/>
      <c r="C459" s="4"/>
      <c r="D459" s="4"/>
      <c r="E459" s="4"/>
      <c r="F459" s="48"/>
      <c r="H459"/>
    </row>
    <row r="460" spans="1:11" ht="12.75">
      <c r="A460" s="3" t="s">
        <v>123</v>
      </c>
      <c r="B460" s="4">
        <f>15+61</f>
        <v>76</v>
      </c>
      <c r="C460" s="4">
        <v>113</v>
      </c>
      <c r="D460" s="4">
        <v>125</v>
      </c>
      <c r="E460" s="31">
        <v>145.6393</v>
      </c>
      <c r="F460" s="66">
        <v>175.319</v>
      </c>
      <c r="G460" s="7">
        <v>4716</v>
      </c>
      <c r="H460">
        <v>4708</v>
      </c>
      <c r="I460" s="8"/>
      <c r="J460" s="8"/>
      <c r="K460" s="8"/>
    </row>
    <row r="461" spans="1:11" ht="12.75">
      <c r="A461" s="3" t="s">
        <v>4</v>
      </c>
      <c r="B461" s="4">
        <v>933</v>
      </c>
      <c r="C461" s="4">
        <v>1125</v>
      </c>
      <c r="D461" s="4">
        <v>1481</v>
      </c>
      <c r="E461" s="31">
        <v>1790.004</v>
      </c>
      <c r="F461" s="66">
        <v>2137.24</v>
      </c>
      <c r="G461" s="31">
        <v>34610</v>
      </c>
      <c r="H461">
        <v>51970</v>
      </c>
      <c r="I461" s="8"/>
      <c r="J461" s="8"/>
      <c r="K461" s="8"/>
    </row>
    <row r="462" spans="1:11" ht="12.75">
      <c r="A462" s="3" t="s">
        <v>5</v>
      </c>
      <c r="B462" s="4">
        <v>421</v>
      </c>
      <c r="C462" s="4">
        <v>372</v>
      </c>
      <c r="D462" s="4">
        <v>388</v>
      </c>
      <c r="E462" s="31">
        <v>483.4815</v>
      </c>
      <c r="F462" s="66">
        <v>560.5976</v>
      </c>
      <c r="G462" s="7">
        <v>14440.35381904762</v>
      </c>
      <c r="H462">
        <v>18542</v>
      </c>
      <c r="I462" s="8"/>
      <c r="J462" s="8"/>
      <c r="K462" s="8"/>
    </row>
    <row r="463" spans="1:11" ht="12.75">
      <c r="A463" s="3" t="s">
        <v>6</v>
      </c>
      <c r="B463" s="4">
        <v>363</v>
      </c>
      <c r="C463" s="4">
        <v>603</v>
      </c>
      <c r="D463" s="4">
        <v>795</v>
      </c>
      <c r="E463" s="31">
        <v>994.8616</v>
      </c>
      <c r="F463" s="66">
        <v>1131.4648</v>
      </c>
      <c r="G463" s="31">
        <v>27084</v>
      </c>
      <c r="H463">
        <v>38389</v>
      </c>
      <c r="I463" s="8"/>
      <c r="J463" s="8"/>
      <c r="K463" s="8"/>
    </row>
    <row r="464" spans="1:11" ht="12.75">
      <c r="A464" s="3"/>
      <c r="B464" s="4"/>
      <c r="C464" s="4"/>
      <c r="D464" s="4"/>
      <c r="E464" s="31"/>
      <c r="F464" s="66"/>
      <c r="G464" s="31"/>
      <c r="H464"/>
      <c r="I464" s="8"/>
      <c r="J464" s="8"/>
      <c r="K464" s="8"/>
    </row>
    <row r="465" spans="1:11" ht="12.75">
      <c r="A465" s="3" t="s">
        <v>7</v>
      </c>
      <c r="B465" s="4">
        <v>74</v>
      </c>
      <c r="C465" s="4">
        <v>92</v>
      </c>
      <c r="D465" s="4">
        <v>123</v>
      </c>
      <c r="E465" s="31">
        <v>168.6857</v>
      </c>
      <c r="F465" s="66">
        <v>209.1091</v>
      </c>
      <c r="G465" s="7">
        <v>4004.212085714285</v>
      </c>
      <c r="H465">
        <v>4972</v>
      </c>
      <c r="I465" s="8"/>
      <c r="J465" s="8"/>
      <c r="K465" s="8"/>
    </row>
    <row r="466" spans="1:11" ht="12.75">
      <c r="A466" s="3" t="s">
        <v>8</v>
      </c>
      <c r="B466" s="4">
        <v>9</v>
      </c>
      <c r="C466" s="4">
        <v>13</v>
      </c>
      <c r="D466" s="4">
        <v>5</v>
      </c>
      <c r="E466" s="31">
        <v>7.5416</v>
      </c>
      <c r="F466" s="66">
        <v>10.3792</v>
      </c>
      <c r="G466" s="31">
        <v>848</v>
      </c>
      <c r="H466">
        <v>960</v>
      </c>
      <c r="I466" s="8"/>
      <c r="J466" s="8"/>
      <c r="K466" s="8"/>
    </row>
    <row r="467" spans="1:11" ht="12.75">
      <c r="A467" s="3" t="s">
        <v>9</v>
      </c>
      <c r="B467" s="4">
        <v>36</v>
      </c>
      <c r="C467" s="4">
        <v>40</v>
      </c>
      <c r="D467" s="4">
        <v>55</v>
      </c>
      <c r="E467" s="31">
        <v>93.0036</v>
      </c>
      <c r="F467" s="66">
        <v>116.3997</v>
      </c>
      <c r="G467" s="7">
        <v>2681.6046</v>
      </c>
      <c r="H467">
        <v>3366</v>
      </c>
      <c r="I467" s="8"/>
      <c r="J467" s="8"/>
      <c r="K467" s="8"/>
    </row>
    <row r="468" spans="1:11" ht="12.75">
      <c r="A468" s="3" t="s">
        <v>10</v>
      </c>
      <c r="B468" s="4">
        <v>25</v>
      </c>
      <c r="C468" s="4">
        <v>37</v>
      </c>
      <c r="D468" s="4">
        <v>34</v>
      </c>
      <c r="E468" s="31">
        <v>32.2497</v>
      </c>
      <c r="F468" s="66">
        <v>38.9503</v>
      </c>
      <c r="G468" s="31">
        <v>1027</v>
      </c>
      <c r="H468">
        <v>1142</v>
      </c>
      <c r="I468" s="8"/>
      <c r="J468" s="8"/>
      <c r="K468" s="8"/>
    </row>
    <row r="469" spans="1:6" ht="12.75">
      <c r="A469" s="3"/>
      <c r="B469" s="4"/>
      <c r="C469" s="4"/>
      <c r="D469" s="4"/>
      <c r="E469" s="4"/>
      <c r="F469" s="48"/>
    </row>
    <row r="470" spans="1:11" ht="12.75">
      <c r="A470" s="6" t="s">
        <v>99</v>
      </c>
      <c r="B470" s="5">
        <v>4.31</v>
      </c>
      <c r="C470" s="5">
        <v>3.9</v>
      </c>
      <c r="D470" s="5">
        <v>4.21</v>
      </c>
      <c r="E470" s="5">
        <v>5.62</v>
      </c>
      <c r="F470" s="54">
        <v>5.79</v>
      </c>
      <c r="G470" s="32">
        <v>6.25</v>
      </c>
      <c r="H470">
        <v>6.05</v>
      </c>
      <c r="I470" s="5"/>
      <c r="J470" s="5"/>
      <c r="K470" s="5"/>
    </row>
    <row r="471" spans="1:11" ht="12.75">
      <c r="A471" s="6" t="s">
        <v>98</v>
      </c>
      <c r="B471" s="5">
        <v>6.47</v>
      </c>
      <c r="C471" s="5">
        <v>6.1</v>
      </c>
      <c r="D471" s="5">
        <v>6.04</v>
      </c>
      <c r="E471" s="5">
        <v>5.99</v>
      </c>
      <c r="F471" s="54">
        <v>6.84</v>
      </c>
      <c r="G471" s="32">
        <v>5.09</v>
      </c>
      <c r="H471">
        <v>4.43</v>
      </c>
      <c r="I471" s="5"/>
      <c r="J471" s="5"/>
      <c r="K471" s="5"/>
    </row>
    <row r="472" spans="1:11" ht="12.75">
      <c r="A472" s="6" t="s">
        <v>44</v>
      </c>
      <c r="B472" s="5">
        <v>28.56</v>
      </c>
      <c r="C472" s="5">
        <v>35.67</v>
      </c>
      <c r="D472" s="5">
        <v>26.27</v>
      </c>
      <c r="E472" s="5">
        <v>16.32</v>
      </c>
      <c r="F472" s="54">
        <v>16.7</v>
      </c>
      <c r="G472" s="32">
        <v>10.79</v>
      </c>
      <c r="H472">
        <v>13.52</v>
      </c>
      <c r="I472" s="5"/>
      <c r="J472" s="5"/>
      <c r="K472" s="5"/>
    </row>
    <row r="473" spans="1:11" ht="12.75">
      <c r="A473" s="6"/>
      <c r="B473" s="5"/>
      <c r="C473" s="5"/>
      <c r="D473" s="5"/>
      <c r="E473" s="5"/>
      <c r="F473" s="54"/>
      <c r="H473"/>
      <c r="I473" s="5"/>
      <c r="J473" s="5"/>
      <c r="K473" s="5"/>
    </row>
    <row r="474" spans="1:11" ht="12.75">
      <c r="A474" s="6" t="s">
        <v>11</v>
      </c>
      <c r="B474" s="5">
        <v>1.25</v>
      </c>
      <c r="C474" s="5">
        <v>1.06</v>
      </c>
      <c r="D474" s="5">
        <v>1.26</v>
      </c>
      <c r="E474" s="32">
        <v>1.51</v>
      </c>
      <c r="F474" s="67">
        <v>1.68</v>
      </c>
      <c r="G474" s="5">
        <v>1.12</v>
      </c>
      <c r="H474">
        <v>1.13</v>
      </c>
      <c r="I474" s="5"/>
      <c r="J474" s="5"/>
      <c r="K474" s="5"/>
    </row>
    <row r="475" spans="1:11" ht="12.75">
      <c r="A475" s="6" t="s">
        <v>12</v>
      </c>
      <c r="B475" s="5">
        <v>14.85</v>
      </c>
      <c r="C475" s="5">
        <v>13.88</v>
      </c>
      <c r="D475" s="5">
        <v>12.89</v>
      </c>
      <c r="E475" s="32">
        <v>12.32</v>
      </c>
      <c r="F475" s="67">
        <v>13.1</v>
      </c>
      <c r="G475" s="32">
        <v>15.23</v>
      </c>
      <c r="H475" s="6">
        <v>13.98</v>
      </c>
      <c r="I475" s="5"/>
      <c r="J475" s="5"/>
      <c r="K475" s="5"/>
    </row>
    <row r="476" spans="1:11" ht="12.75">
      <c r="A476" s="6" t="s">
        <v>13</v>
      </c>
      <c r="B476" s="5">
        <v>0</v>
      </c>
      <c r="C476" s="5">
        <v>0</v>
      </c>
      <c r="D476" s="5">
        <v>0</v>
      </c>
      <c r="E476" s="32">
        <v>0</v>
      </c>
      <c r="F476" s="67">
        <v>0</v>
      </c>
      <c r="G476" s="32">
        <v>1.3</v>
      </c>
      <c r="H476" s="5">
        <v>1.05</v>
      </c>
      <c r="I476" s="5"/>
      <c r="J476" s="5"/>
      <c r="K476" s="5"/>
    </row>
    <row r="477" spans="5:6" ht="12.75">
      <c r="E477" s="23"/>
      <c r="F477" s="23"/>
    </row>
    <row r="478" spans="5:6" ht="12.75">
      <c r="E478" s="23"/>
      <c r="F478" s="23"/>
    </row>
    <row r="479" spans="1:11" ht="12.75">
      <c r="A479" s="51" t="s">
        <v>35</v>
      </c>
      <c r="B479" s="48"/>
      <c r="C479" s="48"/>
      <c r="D479" s="48"/>
      <c r="E479" s="48"/>
      <c r="F479" s="48"/>
      <c r="G479" s="48"/>
      <c r="H479" s="71" t="s">
        <v>41</v>
      </c>
      <c r="I479" s="13"/>
      <c r="J479" s="13"/>
      <c r="K479" s="13"/>
    </row>
    <row r="480" spans="1:68" s="23" customFormat="1" ht="12.75">
      <c r="A480" s="4"/>
      <c r="B480" s="14"/>
      <c r="C480" s="14"/>
      <c r="D480" s="14"/>
      <c r="E480" s="14"/>
      <c r="F480" s="14"/>
      <c r="G480" s="4"/>
      <c r="H480" s="29" t="s">
        <v>14</v>
      </c>
      <c r="I480" s="37"/>
      <c r="J480" s="37"/>
      <c r="K480" s="37"/>
      <c r="L480" s="4"/>
      <c r="U480" s="4"/>
      <c r="AD480" s="4"/>
      <c r="AM480" s="4"/>
      <c r="AV480" s="4"/>
      <c r="BE480" s="4"/>
      <c r="BN480" s="4"/>
      <c r="BP480" s="4"/>
    </row>
    <row r="481" spans="1:11" ht="12.75">
      <c r="A481" s="51" t="s">
        <v>1</v>
      </c>
      <c r="B481" s="52" t="s">
        <v>0</v>
      </c>
      <c r="C481" s="52" t="s">
        <v>91</v>
      </c>
      <c r="D481" s="52" t="s">
        <v>95</v>
      </c>
      <c r="E481" s="52" t="s">
        <v>106</v>
      </c>
      <c r="F481" s="52" t="s">
        <v>111</v>
      </c>
      <c r="G481" s="51" t="s">
        <v>43</v>
      </c>
      <c r="H481" s="51" t="s">
        <v>88</v>
      </c>
      <c r="I481" s="13"/>
      <c r="J481" s="13"/>
      <c r="K481" s="13"/>
    </row>
    <row r="482" spans="1:11" ht="12.75">
      <c r="A482" s="51"/>
      <c r="B482" s="51"/>
      <c r="C482" s="51"/>
      <c r="D482" s="51"/>
      <c r="E482" s="51"/>
      <c r="F482" s="51"/>
      <c r="G482" s="52" t="s">
        <v>111</v>
      </c>
      <c r="H482" s="52" t="s">
        <v>111</v>
      </c>
      <c r="I482" s="38"/>
      <c r="J482" s="38"/>
      <c r="K482" s="38"/>
    </row>
    <row r="483" spans="1:11" ht="12.75">
      <c r="A483" s="3" t="s">
        <v>2</v>
      </c>
      <c r="B483" s="4">
        <v>75</v>
      </c>
      <c r="C483" s="4">
        <v>78</v>
      </c>
      <c r="D483" s="4">
        <v>80</v>
      </c>
      <c r="E483" s="4">
        <v>79</v>
      </c>
      <c r="F483" s="48">
        <v>84</v>
      </c>
      <c r="G483" s="7">
        <v>411.4761904761905</v>
      </c>
      <c r="H483">
        <v>825</v>
      </c>
      <c r="I483" s="8"/>
      <c r="J483" s="8"/>
      <c r="K483" s="8"/>
    </row>
    <row r="484" spans="1:11" ht="12.75">
      <c r="A484" s="3" t="s">
        <v>3</v>
      </c>
      <c r="B484" s="4">
        <v>545</v>
      </c>
      <c r="C484" s="4">
        <v>544</v>
      </c>
      <c r="D484" s="4">
        <v>553</v>
      </c>
      <c r="E484" s="4">
        <v>544</v>
      </c>
      <c r="F484" s="48">
        <v>566</v>
      </c>
      <c r="G484" s="7">
        <v>8289</v>
      </c>
      <c r="H484">
        <v>12039</v>
      </c>
      <c r="I484" s="8"/>
      <c r="J484" s="8"/>
      <c r="K484" s="8"/>
    </row>
    <row r="485" spans="1:11" ht="12.75">
      <c r="A485" s="6" t="s">
        <v>100</v>
      </c>
      <c r="B485" s="5">
        <v>220.75</v>
      </c>
      <c r="C485" s="5">
        <v>250.92</v>
      </c>
      <c r="D485" s="5">
        <v>254.41</v>
      </c>
      <c r="E485" s="6">
        <v>310</v>
      </c>
      <c r="F485" s="54">
        <v>373</v>
      </c>
      <c r="G485" s="6">
        <v>744.27</v>
      </c>
      <c r="H485">
        <v>750.55</v>
      </c>
      <c r="I485" s="5"/>
      <c r="J485" s="5"/>
      <c r="K485" s="5"/>
    </row>
    <row r="486" spans="1:11" ht="12.75">
      <c r="A486" s="6" t="s">
        <v>101</v>
      </c>
      <c r="B486" s="5">
        <v>-1.73</v>
      </c>
      <c r="C486" s="5">
        <v>0.11</v>
      </c>
      <c r="D486" s="5">
        <v>0.54</v>
      </c>
      <c r="E486" s="6">
        <v>3</v>
      </c>
      <c r="F486" s="54">
        <v>5</v>
      </c>
      <c r="G486" s="6">
        <v>6.16</v>
      </c>
      <c r="H486" s="32">
        <v>5.6</v>
      </c>
      <c r="I486" s="5"/>
      <c r="J486" s="5"/>
      <c r="K486" s="5"/>
    </row>
    <row r="487" spans="1:8" ht="12.75">
      <c r="A487" s="3"/>
      <c r="B487" s="4"/>
      <c r="C487" s="4"/>
      <c r="D487" s="4"/>
      <c r="E487" s="4"/>
      <c r="F487" s="48"/>
      <c r="G487" s="3"/>
      <c r="H487"/>
    </row>
    <row r="488" spans="1:11" ht="12.75">
      <c r="A488" s="3" t="s">
        <v>123</v>
      </c>
      <c r="B488" s="4">
        <f>19+26</f>
        <v>45</v>
      </c>
      <c r="C488" s="4">
        <v>54</v>
      </c>
      <c r="D488" s="4">
        <v>199</v>
      </c>
      <c r="E488" s="7">
        <v>323.009</v>
      </c>
      <c r="F488" s="74">
        <v>341.2405</v>
      </c>
      <c r="G488" s="7">
        <v>4716</v>
      </c>
      <c r="H488">
        <v>4708</v>
      </c>
      <c r="I488" s="8"/>
      <c r="J488" s="8"/>
      <c r="K488" s="8"/>
    </row>
    <row r="489" spans="1:11" ht="12.75">
      <c r="A489" s="3" t="s">
        <v>4</v>
      </c>
      <c r="B489" s="4">
        <v>784</v>
      </c>
      <c r="C489" s="4">
        <v>874</v>
      </c>
      <c r="D489" s="4">
        <v>876</v>
      </c>
      <c r="E489" s="7">
        <v>1101.0718</v>
      </c>
      <c r="F489" s="74">
        <v>1307.0477</v>
      </c>
      <c r="G489" s="7">
        <v>34610</v>
      </c>
      <c r="H489">
        <v>51970</v>
      </c>
      <c r="I489" s="8"/>
      <c r="J489" s="8"/>
      <c r="K489" s="8"/>
    </row>
    <row r="490" spans="1:11" ht="12.75">
      <c r="A490" s="3" t="s">
        <v>5</v>
      </c>
      <c r="B490" s="4">
        <v>265</v>
      </c>
      <c r="C490" s="4">
        <v>277</v>
      </c>
      <c r="D490" s="4">
        <v>316</v>
      </c>
      <c r="E490" s="7">
        <v>361.3191</v>
      </c>
      <c r="F490" s="74">
        <v>406.7734</v>
      </c>
      <c r="G490" s="7">
        <v>14440.35381904762</v>
      </c>
      <c r="H490">
        <v>18542</v>
      </c>
      <c r="I490" s="8"/>
      <c r="J490" s="8"/>
      <c r="K490" s="8"/>
    </row>
    <row r="491" spans="1:11" ht="12.75">
      <c r="A491" s="3" t="s">
        <v>6</v>
      </c>
      <c r="B491" s="4">
        <v>424</v>
      </c>
      <c r="C491" s="4">
        <v>491</v>
      </c>
      <c r="D491" s="4">
        <v>531</v>
      </c>
      <c r="E491" s="7">
        <v>585.7942</v>
      </c>
      <c r="F491" s="74">
        <v>801.114</v>
      </c>
      <c r="G491" s="7">
        <v>27084</v>
      </c>
      <c r="H491">
        <v>38389</v>
      </c>
      <c r="I491" s="8"/>
      <c r="J491" s="8"/>
      <c r="K491" s="8"/>
    </row>
    <row r="492" spans="1:11" ht="12.75">
      <c r="A492" s="3"/>
      <c r="B492" s="4"/>
      <c r="C492" s="4"/>
      <c r="D492" s="4"/>
      <c r="E492" s="7"/>
      <c r="F492" s="74"/>
      <c r="G492" s="7"/>
      <c r="H492"/>
      <c r="I492" s="8"/>
      <c r="J492" s="8"/>
      <c r="K492" s="8"/>
    </row>
    <row r="493" spans="1:11" ht="12.75">
      <c r="A493" s="3" t="s">
        <v>7</v>
      </c>
      <c r="B493" s="4">
        <v>66</v>
      </c>
      <c r="C493" s="4">
        <v>70</v>
      </c>
      <c r="D493" s="4">
        <v>76</v>
      </c>
      <c r="E493" s="7">
        <v>107.2788</v>
      </c>
      <c r="F493" s="74">
        <v>137.8719</v>
      </c>
      <c r="G493" s="7">
        <v>4004.212085714285</v>
      </c>
      <c r="H493">
        <v>4972</v>
      </c>
      <c r="I493" s="8"/>
      <c r="J493" s="8"/>
      <c r="K493" s="8"/>
    </row>
    <row r="494" spans="1:11" ht="12.75">
      <c r="A494" s="3" t="s">
        <v>8</v>
      </c>
      <c r="B494" s="4">
        <v>5</v>
      </c>
      <c r="C494" s="4">
        <v>6</v>
      </c>
      <c r="D494" s="4">
        <v>5</v>
      </c>
      <c r="E494" s="7">
        <v>8.7275</v>
      </c>
      <c r="F494" s="74">
        <v>15.6603</v>
      </c>
      <c r="G494" s="7">
        <v>848</v>
      </c>
      <c r="H494">
        <v>960</v>
      </c>
      <c r="I494" s="8"/>
      <c r="J494" s="8"/>
      <c r="K494" s="8"/>
    </row>
    <row r="495" spans="1:11" ht="12.75">
      <c r="A495" s="3" t="s">
        <v>9</v>
      </c>
      <c r="B495" s="4">
        <v>39</v>
      </c>
      <c r="C495" s="4">
        <v>40</v>
      </c>
      <c r="D495" s="4">
        <v>42</v>
      </c>
      <c r="E495" s="7">
        <v>52.3786</v>
      </c>
      <c r="F495" s="74">
        <v>74.4378</v>
      </c>
      <c r="G495" s="7">
        <v>2681.6046</v>
      </c>
      <c r="H495">
        <v>3366</v>
      </c>
      <c r="I495" s="8"/>
      <c r="J495" s="8"/>
      <c r="K495" s="8"/>
    </row>
    <row r="496" spans="1:11" ht="12.75">
      <c r="A496" s="3" t="s">
        <v>10</v>
      </c>
      <c r="B496" s="4">
        <v>22</v>
      </c>
      <c r="C496" s="4">
        <v>23</v>
      </c>
      <c r="D496" s="4">
        <v>32</v>
      </c>
      <c r="E496" s="7">
        <v>29.7509</v>
      </c>
      <c r="F496" s="74">
        <v>33.2533</v>
      </c>
      <c r="G496" s="7">
        <v>1027</v>
      </c>
      <c r="H496">
        <v>1142</v>
      </c>
      <c r="I496" s="8"/>
      <c r="J496" s="8"/>
      <c r="K496" s="8"/>
    </row>
    <row r="497" spans="1:7" ht="12.75">
      <c r="A497" s="3"/>
      <c r="B497" s="4"/>
      <c r="C497" s="4"/>
      <c r="D497" s="4"/>
      <c r="E497" s="4"/>
      <c r="F497" s="48"/>
      <c r="G497" s="3"/>
    </row>
    <row r="498" spans="1:11" ht="12.75">
      <c r="A498" s="6" t="s">
        <v>99</v>
      </c>
      <c r="B498" s="5">
        <v>5.16</v>
      </c>
      <c r="C498" s="5">
        <v>4.8</v>
      </c>
      <c r="D498" s="5">
        <v>4.81</v>
      </c>
      <c r="E498" s="5">
        <v>5.26</v>
      </c>
      <c r="F498" s="54">
        <v>6.15</v>
      </c>
      <c r="G498" s="6">
        <v>6.25</v>
      </c>
      <c r="H498">
        <v>6.05</v>
      </c>
      <c r="I498" s="5"/>
      <c r="J498" s="5"/>
      <c r="K498" s="5"/>
    </row>
    <row r="499" spans="1:11" ht="12.75">
      <c r="A499" s="6" t="s">
        <v>98</v>
      </c>
      <c r="B499" s="5">
        <v>5.09</v>
      </c>
      <c r="C499" s="5">
        <v>5.36</v>
      </c>
      <c r="D499" s="5">
        <v>5.84</v>
      </c>
      <c r="E499" s="5">
        <v>5.49</v>
      </c>
      <c r="F499" s="54">
        <v>5.01</v>
      </c>
      <c r="G499" s="6">
        <v>5.09</v>
      </c>
      <c r="H499">
        <v>4.43</v>
      </c>
      <c r="I499" s="5"/>
      <c r="J499" s="5"/>
      <c r="K499" s="5"/>
    </row>
    <row r="500" spans="1:11" ht="12.75">
      <c r="A500" s="6" t="s">
        <v>44</v>
      </c>
      <c r="B500" s="5">
        <v>21.69</v>
      </c>
      <c r="C500" s="5">
        <v>22.82</v>
      </c>
      <c r="D500" s="5">
        <v>29.6</v>
      </c>
      <c r="E500" s="5">
        <v>20.85</v>
      </c>
      <c r="F500" s="54">
        <v>19.04</v>
      </c>
      <c r="G500" s="6">
        <v>10.79</v>
      </c>
      <c r="H500">
        <v>13.52</v>
      </c>
      <c r="I500" s="5"/>
      <c r="J500" s="5"/>
      <c r="K500" s="5"/>
    </row>
    <row r="501" spans="1:11" ht="12.75">
      <c r="A501" s="6"/>
      <c r="B501" s="5"/>
      <c r="C501" s="5"/>
      <c r="D501" s="5"/>
      <c r="E501" s="5"/>
      <c r="F501" s="54"/>
      <c r="G501" s="3"/>
      <c r="H501"/>
      <c r="I501" s="5"/>
      <c r="J501" s="5"/>
      <c r="K501" s="5"/>
    </row>
    <row r="502" spans="1:11" ht="12.75">
      <c r="A502" s="6" t="s">
        <v>11</v>
      </c>
      <c r="B502" s="5">
        <v>-1.17</v>
      </c>
      <c r="C502" s="5">
        <v>0.07</v>
      </c>
      <c r="D502" s="5">
        <v>0.31</v>
      </c>
      <c r="E502" s="6">
        <v>1.31</v>
      </c>
      <c r="F502" s="54">
        <v>1.96</v>
      </c>
      <c r="G502" s="5">
        <v>1.12</v>
      </c>
      <c r="H502">
        <v>1.13</v>
      </c>
      <c r="I502" s="5"/>
      <c r="J502" s="5"/>
      <c r="K502" s="5"/>
    </row>
    <row r="503" spans="1:11" ht="12.75">
      <c r="A503" s="6" t="s">
        <v>12</v>
      </c>
      <c r="B503" s="5">
        <v>12.03</v>
      </c>
      <c r="C503" s="5">
        <v>10.77</v>
      </c>
      <c r="D503" s="5">
        <v>34.34</v>
      </c>
      <c r="E503" s="6">
        <v>49.15</v>
      </c>
      <c r="F503" s="54">
        <v>42.3</v>
      </c>
      <c r="G503" s="6">
        <v>15.23</v>
      </c>
      <c r="H503" s="6">
        <v>13.98</v>
      </c>
      <c r="I503" s="5"/>
      <c r="J503" s="5"/>
      <c r="K503" s="5"/>
    </row>
    <row r="504" spans="1:11" ht="12.75">
      <c r="A504" s="6" t="s">
        <v>13</v>
      </c>
      <c r="B504" s="5">
        <v>5.54</v>
      </c>
      <c r="C504" s="5">
        <v>2.61</v>
      </c>
      <c r="D504" s="5">
        <v>1.92</v>
      </c>
      <c r="E504" s="6">
        <v>0.99</v>
      </c>
      <c r="F504" s="54">
        <v>0.68</v>
      </c>
      <c r="G504" s="6">
        <v>1.3</v>
      </c>
      <c r="H504" s="5">
        <v>1.05</v>
      </c>
      <c r="I504" s="5"/>
      <c r="J504" s="5"/>
      <c r="K504" s="5"/>
    </row>
    <row r="505" spans="5:6" ht="12.75">
      <c r="E505" s="23"/>
      <c r="F505" s="23"/>
    </row>
    <row r="506" spans="5:6" ht="12.75">
      <c r="E506" s="23"/>
      <c r="F506" s="23"/>
    </row>
    <row r="507" spans="1:11" ht="12.75">
      <c r="A507" s="49" t="s">
        <v>35</v>
      </c>
      <c r="B507" s="50"/>
      <c r="C507" s="50"/>
      <c r="D507" s="50"/>
      <c r="E507" s="50"/>
      <c r="F507" s="50"/>
      <c r="G507" s="117" t="s">
        <v>85</v>
      </c>
      <c r="H507" s="117"/>
      <c r="I507" s="23"/>
      <c r="J507" s="23"/>
      <c r="K507" s="23"/>
    </row>
    <row r="508" spans="8:68" s="23" customFormat="1" ht="12.75">
      <c r="H508" s="37" t="s">
        <v>14</v>
      </c>
      <c r="I508" s="37"/>
      <c r="J508" s="37"/>
      <c r="K508" s="37"/>
      <c r="L508" s="4"/>
      <c r="U508" s="4"/>
      <c r="AD508" s="4"/>
      <c r="AM508" s="4"/>
      <c r="AV508" s="4"/>
      <c r="BE508" s="4"/>
      <c r="BN508" s="4"/>
      <c r="BP508" s="4"/>
    </row>
    <row r="509" spans="1:11" ht="12.75">
      <c r="A509" s="51" t="s">
        <v>1</v>
      </c>
      <c r="B509" s="52" t="s">
        <v>0</v>
      </c>
      <c r="C509" s="52" t="s">
        <v>91</v>
      </c>
      <c r="D509" s="52" t="s">
        <v>95</v>
      </c>
      <c r="E509" s="52" t="s">
        <v>106</v>
      </c>
      <c r="F509" s="52" t="s">
        <v>111</v>
      </c>
      <c r="G509" s="51" t="s">
        <v>43</v>
      </c>
      <c r="H509" s="51" t="s">
        <v>88</v>
      </c>
      <c r="I509" s="13"/>
      <c r="J509" s="13"/>
      <c r="K509" s="13"/>
    </row>
    <row r="510" spans="1:11" ht="12.75">
      <c r="A510" s="51"/>
      <c r="B510" s="51"/>
      <c r="C510" s="51"/>
      <c r="D510" s="51"/>
      <c r="E510" s="51"/>
      <c r="F510" s="51"/>
      <c r="G510" s="52" t="s">
        <v>111</v>
      </c>
      <c r="H510" s="52" t="s">
        <v>111</v>
      </c>
      <c r="I510" s="38"/>
      <c r="J510" s="38"/>
      <c r="K510" s="38"/>
    </row>
    <row r="511" spans="1:11" ht="12.75">
      <c r="A511" s="3" t="s">
        <v>2</v>
      </c>
      <c r="B511" s="4">
        <v>3</v>
      </c>
      <c r="C511" s="4">
        <v>3</v>
      </c>
      <c r="D511" s="4">
        <v>3</v>
      </c>
      <c r="E511" s="4">
        <v>2</v>
      </c>
      <c r="F511" s="48">
        <v>2</v>
      </c>
      <c r="G511" s="7">
        <v>411.4761904761905</v>
      </c>
      <c r="H511">
        <v>825</v>
      </c>
      <c r="I511" s="8"/>
      <c r="J511" s="8"/>
      <c r="K511" s="8"/>
    </row>
    <row r="512" spans="1:11" ht="12.75">
      <c r="A512" s="3" t="s">
        <v>3</v>
      </c>
      <c r="B512" s="4">
        <v>103</v>
      </c>
      <c r="C512" s="4">
        <v>101</v>
      </c>
      <c r="D512" s="4">
        <v>90</v>
      </c>
      <c r="E512" s="4">
        <v>93</v>
      </c>
      <c r="F512" s="48">
        <v>84</v>
      </c>
      <c r="G512" s="31">
        <v>8289</v>
      </c>
      <c r="H512">
        <v>12039</v>
      </c>
      <c r="I512" s="8"/>
      <c r="J512" s="8"/>
      <c r="K512" s="8"/>
    </row>
    <row r="513" spans="1:12" ht="12.75">
      <c r="A513" s="6" t="s">
        <v>100</v>
      </c>
      <c r="B513" s="5">
        <v>527.06</v>
      </c>
      <c r="C513" s="5">
        <v>626.43</v>
      </c>
      <c r="D513" s="5">
        <v>648.34</v>
      </c>
      <c r="E513" s="32">
        <v>754.67</v>
      </c>
      <c r="F513" s="67">
        <v>960.48</v>
      </c>
      <c r="G513" s="32">
        <v>744.27</v>
      </c>
      <c r="H513">
        <v>750.55</v>
      </c>
      <c r="I513" s="5"/>
      <c r="J513" s="5"/>
      <c r="K513" s="5"/>
      <c r="L513" s="6"/>
    </row>
    <row r="514" spans="1:12" ht="12.75">
      <c r="A514" s="6" t="s">
        <v>101</v>
      </c>
      <c r="B514" s="5">
        <v>-9.73</v>
      </c>
      <c r="C514" s="5">
        <v>5.7</v>
      </c>
      <c r="D514" s="5">
        <v>7.79</v>
      </c>
      <c r="E514" s="32">
        <v>13.82</v>
      </c>
      <c r="F514" s="67">
        <v>13.17</v>
      </c>
      <c r="G514" s="32">
        <v>6.16</v>
      </c>
      <c r="H514" s="32">
        <v>5.6</v>
      </c>
      <c r="I514" s="5"/>
      <c r="J514" s="5"/>
      <c r="K514" s="5"/>
      <c r="L514" s="6"/>
    </row>
    <row r="515" spans="1:8" ht="12.75">
      <c r="A515" s="3"/>
      <c r="B515" s="4"/>
      <c r="C515" s="4"/>
      <c r="D515" s="4"/>
      <c r="E515" s="4"/>
      <c r="F515" s="48"/>
      <c r="H515"/>
    </row>
    <row r="516" spans="1:11" ht="12.75">
      <c r="A516" s="3" t="s">
        <v>123</v>
      </c>
      <c r="B516" s="4">
        <f>100-12</f>
        <v>88</v>
      </c>
      <c r="C516" s="4">
        <v>94</v>
      </c>
      <c r="D516" s="4">
        <v>102</v>
      </c>
      <c r="E516" s="31">
        <v>114.5282</v>
      </c>
      <c r="F516" s="66">
        <v>125.5936</v>
      </c>
      <c r="G516" s="7">
        <v>4716</v>
      </c>
      <c r="H516">
        <v>4708</v>
      </c>
      <c r="I516" s="8"/>
      <c r="J516" s="8"/>
      <c r="K516" s="8"/>
    </row>
    <row r="517" spans="1:11" ht="12.75">
      <c r="A517" s="3" t="s">
        <v>4</v>
      </c>
      <c r="B517" s="4">
        <v>331</v>
      </c>
      <c r="C517" s="4">
        <v>378</v>
      </c>
      <c r="D517" s="4">
        <v>488</v>
      </c>
      <c r="E517" s="31">
        <v>522.0147</v>
      </c>
      <c r="F517" s="66">
        <v>588.1211</v>
      </c>
      <c r="G517" s="31">
        <v>34610</v>
      </c>
      <c r="H517">
        <v>51970</v>
      </c>
      <c r="I517" s="8"/>
      <c r="J517" s="8"/>
      <c r="K517" s="8"/>
    </row>
    <row r="518" spans="1:11" ht="12.75">
      <c r="A518" s="3" t="s">
        <v>5</v>
      </c>
      <c r="B518" s="4">
        <v>101</v>
      </c>
      <c r="C518" s="4">
        <v>111</v>
      </c>
      <c r="D518" s="4">
        <v>126</v>
      </c>
      <c r="E518" s="31">
        <v>143.5905</v>
      </c>
      <c r="F518" s="66">
        <v>217.3554</v>
      </c>
      <c r="G518" s="7">
        <v>14440.35381904762</v>
      </c>
      <c r="H518">
        <v>18542</v>
      </c>
      <c r="I518" s="8"/>
      <c r="J518" s="8"/>
      <c r="K518" s="8"/>
    </row>
    <row r="519" spans="1:11" ht="12.75">
      <c r="A519" s="3" t="s">
        <v>6</v>
      </c>
      <c r="B519" s="4">
        <v>231</v>
      </c>
      <c r="C519" s="4">
        <v>254</v>
      </c>
      <c r="D519" s="4">
        <v>329</v>
      </c>
      <c r="E519" s="31">
        <v>358.4757</v>
      </c>
      <c r="F519" s="66">
        <v>310.9697</v>
      </c>
      <c r="G519" s="31">
        <v>27084</v>
      </c>
      <c r="H519">
        <v>38389</v>
      </c>
      <c r="I519" s="8"/>
      <c r="J519" s="8"/>
      <c r="K519" s="8"/>
    </row>
    <row r="520" spans="1:11" ht="12.75">
      <c r="A520" s="3"/>
      <c r="B520" s="4"/>
      <c r="C520" s="4"/>
      <c r="D520" s="4"/>
      <c r="E520" s="31"/>
      <c r="F520" s="66"/>
      <c r="G520" s="31"/>
      <c r="H520"/>
      <c r="I520" s="8"/>
      <c r="J520" s="8"/>
      <c r="K520" s="8"/>
    </row>
    <row r="521" spans="1:11" ht="12.75">
      <c r="A521" s="3" t="s">
        <v>7</v>
      </c>
      <c r="B521" s="4">
        <v>26</v>
      </c>
      <c r="C521" s="4">
        <v>36</v>
      </c>
      <c r="D521" s="4">
        <v>34</v>
      </c>
      <c r="E521" s="31">
        <v>43.6496</v>
      </c>
      <c r="F521" s="66">
        <v>54.0646</v>
      </c>
      <c r="G521" s="7">
        <v>4004.212085714285</v>
      </c>
      <c r="H521">
        <v>4972</v>
      </c>
      <c r="I521" s="8"/>
      <c r="J521" s="8"/>
      <c r="K521" s="8"/>
    </row>
    <row r="522" spans="1:11" ht="12.75">
      <c r="A522" s="3" t="s">
        <v>8</v>
      </c>
      <c r="B522" s="4">
        <v>9</v>
      </c>
      <c r="C522" s="4">
        <v>10</v>
      </c>
      <c r="D522" s="4">
        <v>4</v>
      </c>
      <c r="E522" s="31">
        <v>13.7933</v>
      </c>
      <c r="F522" s="66">
        <v>3.0776</v>
      </c>
      <c r="G522" s="31">
        <v>848</v>
      </c>
      <c r="H522">
        <v>960</v>
      </c>
      <c r="I522" s="8"/>
      <c r="J522" s="8"/>
      <c r="K522" s="8"/>
    </row>
    <row r="523" spans="1:11" ht="12.75">
      <c r="A523" s="3" t="s">
        <v>9</v>
      </c>
      <c r="B523" s="4">
        <v>17</v>
      </c>
      <c r="C523" s="4">
        <v>19</v>
      </c>
      <c r="D523" s="4">
        <v>23</v>
      </c>
      <c r="E523" s="31">
        <v>35.8648</v>
      </c>
      <c r="F523" s="66">
        <v>36.0571</v>
      </c>
      <c r="G523" s="7">
        <v>2681.6046</v>
      </c>
      <c r="H523">
        <v>3366</v>
      </c>
      <c r="I523" s="8"/>
      <c r="J523" s="8"/>
      <c r="K523" s="8"/>
    </row>
    <row r="524" spans="1:11" ht="12.75">
      <c r="A524" s="3" t="s">
        <v>10</v>
      </c>
      <c r="B524" s="4">
        <v>8</v>
      </c>
      <c r="C524" s="4">
        <v>8</v>
      </c>
      <c r="D524" s="4">
        <v>9</v>
      </c>
      <c r="E524" s="31">
        <v>9.2093</v>
      </c>
      <c r="F524" s="66">
        <v>9.569</v>
      </c>
      <c r="G524" s="31">
        <v>1027</v>
      </c>
      <c r="H524">
        <v>1142</v>
      </c>
      <c r="I524" s="8"/>
      <c r="J524" s="8"/>
      <c r="K524" s="8"/>
    </row>
    <row r="525" spans="1:6" ht="12.75">
      <c r="A525" s="3"/>
      <c r="B525" s="4"/>
      <c r="C525" s="4"/>
      <c r="D525" s="4"/>
      <c r="E525" s="4"/>
      <c r="F525" s="48"/>
    </row>
    <row r="526" spans="1:12" ht="12.75">
      <c r="A526" s="6" t="s">
        <v>99</v>
      </c>
      <c r="B526" s="5">
        <v>4.33</v>
      </c>
      <c r="C526" s="5">
        <v>4.77</v>
      </c>
      <c r="D526" s="5">
        <v>4.7</v>
      </c>
      <c r="E526" s="5">
        <v>6.68</v>
      </c>
      <c r="F526" s="54">
        <v>6.47</v>
      </c>
      <c r="G526" s="32">
        <v>6.25</v>
      </c>
      <c r="H526">
        <v>6.05</v>
      </c>
      <c r="I526" s="5"/>
      <c r="J526" s="5"/>
      <c r="K526" s="5"/>
      <c r="L526" s="6"/>
    </row>
    <row r="527" spans="1:12" ht="12.75">
      <c r="A527" s="6" t="s">
        <v>98</v>
      </c>
      <c r="B527" s="5">
        <v>0.68</v>
      </c>
      <c r="C527" s="5">
        <v>2.25</v>
      </c>
      <c r="D527" s="5">
        <v>2.21</v>
      </c>
      <c r="E527" s="5">
        <v>1.48</v>
      </c>
      <c r="F527" s="54">
        <v>4.53</v>
      </c>
      <c r="G527" s="32">
        <v>5.09</v>
      </c>
      <c r="H527">
        <v>4.43</v>
      </c>
      <c r="I527" s="5"/>
      <c r="J527" s="5"/>
      <c r="K527" s="5"/>
      <c r="L527" s="6"/>
    </row>
    <row r="528" spans="1:12" ht="12.75">
      <c r="A528" s="6" t="s">
        <v>44</v>
      </c>
      <c r="B528" s="5">
        <v>12.77</v>
      </c>
      <c r="C528" s="5">
        <v>11.51</v>
      </c>
      <c r="D528" s="5">
        <v>14.38</v>
      </c>
      <c r="E528" s="5">
        <v>8.73</v>
      </c>
      <c r="F528" s="54">
        <v>9.1</v>
      </c>
      <c r="G528" s="32">
        <v>10.79</v>
      </c>
      <c r="H528">
        <v>13.52</v>
      </c>
      <c r="I528" s="5"/>
      <c r="J528" s="5"/>
      <c r="K528" s="5"/>
      <c r="L528" s="6"/>
    </row>
    <row r="529" spans="1:12" ht="12.75">
      <c r="A529" s="6"/>
      <c r="B529" s="5"/>
      <c r="C529" s="5"/>
      <c r="D529" s="5"/>
      <c r="E529" s="5"/>
      <c r="F529" s="54"/>
      <c r="H529"/>
      <c r="I529" s="5"/>
      <c r="J529" s="5"/>
      <c r="K529" s="5"/>
      <c r="L529" s="6"/>
    </row>
    <row r="530" spans="1:12" ht="12.75">
      <c r="A530" s="6" t="s">
        <v>11</v>
      </c>
      <c r="B530" s="5">
        <v>-2.1</v>
      </c>
      <c r="C530" s="5">
        <v>1.09</v>
      </c>
      <c r="D530" s="5">
        <v>1.13</v>
      </c>
      <c r="E530" s="32">
        <v>1.93</v>
      </c>
      <c r="F530" s="67">
        <v>1.52</v>
      </c>
      <c r="G530" s="5">
        <v>1.12</v>
      </c>
      <c r="H530">
        <v>1.13</v>
      </c>
      <c r="I530" s="5"/>
      <c r="J530" s="5"/>
      <c r="K530" s="5"/>
      <c r="L530" s="6"/>
    </row>
    <row r="531" spans="1:12" ht="12.75">
      <c r="A531" s="6" t="s">
        <v>12</v>
      </c>
      <c r="B531" s="5">
        <v>23.56</v>
      </c>
      <c r="C531" s="5">
        <v>22.29</v>
      </c>
      <c r="D531" s="5">
        <v>20.93</v>
      </c>
      <c r="E531" s="32">
        <v>23.48</v>
      </c>
      <c r="F531" s="67">
        <v>21.24</v>
      </c>
      <c r="G531" s="32">
        <v>15.23</v>
      </c>
      <c r="H531" s="6">
        <v>13.98</v>
      </c>
      <c r="I531" s="5"/>
      <c r="J531" s="5"/>
      <c r="K531" s="5"/>
      <c r="L531" s="6"/>
    </row>
    <row r="532" spans="1:12" ht="12.75">
      <c r="A532" s="6" t="s">
        <v>13</v>
      </c>
      <c r="B532" s="5">
        <v>7.65</v>
      </c>
      <c r="C532" s="5">
        <v>3.82</v>
      </c>
      <c r="D532" s="5">
        <v>0</v>
      </c>
      <c r="E532" s="32">
        <v>0</v>
      </c>
      <c r="F532" s="67">
        <v>0</v>
      </c>
      <c r="G532" s="32">
        <v>1.3</v>
      </c>
      <c r="H532" s="5">
        <v>1.05</v>
      </c>
      <c r="I532" s="5"/>
      <c r="J532" s="5"/>
      <c r="K532" s="5"/>
      <c r="L532" s="6"/>
    </row>
    <row r="533" spans="5:6" ht="12.75">
      <c r="E533" s="23"/>
      <c r="F533" s="23"/>
    </row>
    <row r="534" spans="5:6" ht="12.75">
      <c r="E534" s="23"/>
      <c r="F534" s="23"/>
    </row>
    <row r="535" spans="1:11" ht="12.75">
      <c r="A535" s="49" t="s">
        <v>35</v>
      </c>
      <c r="B535" s="50"/>
      <c r="C535" s="50"/>
      <c r="D535" s="50"/>
      <c r="E535" s="50"/>
      <c r="F535" s="50"/>
      <c r="G535" s="117" t="s">
        <v>86</v>
      </c>
      <c r="H535" s="117"/>
      <c r="I535" s="23"/>
      <c r="J535" s="23"/>
      <c r="K535" s="23"/>
    </row>
    <row r="536" spans="8:68" s="23" customFormat="1" ht="12.75">
      <c r="H536" s="37" t="s">
        <v>14</v>
      </c>
      <c r="I536" s="37"/>
      <c r="J536" s="37"/>
      <c r="K536" s="37"/>
      <c r="L536" s="4"/>
      <c r="U536" s="4"/>
      <c r="AD536" s="4"/>
      <c r="AM536" s="4"/>
      <c r="AV536" s="4"/>
      <c r="BE536" s="4"/>
      <c r="BN536" s="4"/>
      <c r="BP536" s="4"/>
    </row>
    <row r="537" spans="1:11" ht="12.75">
      <c r="A537" s="51" t="s">
        <v>1</v>
      </c>
      <c r="B537" s="52" t="s">
        <v>0</v>
      </c>
      <c r="C537" s="52" t="s">
        <v>91</v>
      </c>
      <c r="D537" s="52" t="s">
        <v>95</v>
      </c>
      <c r="E537" s="52" t="s">
        <v>106</v>
      </c>
      <c r="F537" s="52" t="s">
        <v>111</v>
      </c>
      <c r="G537" s="51" t="s">
        <v>43</v>
      </c>
      <c r="H537" s="51" t="s">
        <v>88</v>
      </c>
      <c r="I537" s="13"/>
      <c r="J537" s="13"/>
      <c r="K537" s="13"/>
    </row>
    <row r="538" spans="1:11" ht="12.75">
      <c r="A538" s="51"/>
      <c r="B538" s="51"/>
      <c r="C538" s="51"/>
      <c r="D538" s="51"/>
      <c r="E538" s="51"/>
      <c r="F538" s="51"/>
      <c r="G538" s="52" t="s">
        <v>111</v>
      </c>
      <c r="H538" s="52" t="s">
        <v>111</v>
      </c>
      <c r="I538" s="38"/>
      <c r="J538" s="38"/>
      <c r="K538" s="38"/>
    </row>
    <row r="539" spans="1:11" ht="12.75">
      <c r="A539" s="3" t="s">
        <v>2</v>
      </c>
      <c r="B539" s="4">
        <v>439</v>
      </c>
      <c r="C539" s="4">
        <v>458</v>
      </c>
      <c r="D539" s="4">
        <v>484</v>
      </c>
      <c r="E539" s="4">
        <v>491</v>
      </c>
      <c r="F539" s="48">
        <v>519</v>
      </c>
      <c r="G539" s="7">
        <v>411.4761904761905</v>
      </c>
      <c r="H539">
        <v>825</v>
      </c>
      <c r="I539" s="8"/>
      <c r="J539" s="8"/>
      <c r="K539" s="8"/>
    </row>
    <row r="540" spans="1:11" ht="12.75">
      <c r="A540" s="3" t="s">
        <v>3</v>
      </c>
      <c r="B540" s="4">
        <v>3588</v>
      </c>
      <c r="C540" s="4">
        <v>3709</v>
      </c>
      <c r="D540" s="4">
        <v>3868</v>
      </c>
      <c r="E540" s="4">
        <v>4223</v>
      </c>
      <c r="F540" s="48">
        <v>4523</v>
      </c>
      <c r="G540" s="31">
        <v>8289</v>
      </c>
      <c r="H540">
        <v>12039</v>
      </c>
      <c r="I540" s="8"/>
      <c r="J540" s="8"/>
      <c r="K540" s="8"/>
    </row>
    <row r="541" spans="1:12" ht="12.75">
      <c r="A541" s="6" t="s">
        <v>100</v>
      </c>
      <c r="B541" s="5">
        <v>352</v>
      </c>
      <c r="C541" s="5">
        <v>422</v>
      </c>
      <c r="D541" s="5">
        <v>508</v>
      </c>
      <c r="E541" s="32">
        <v>600.43</v>
      </c>
      <c r="F541" s="67">
        <v>645.14</v>
      </c>
      <c r="G541" s="32">
        <v>744.27</v>
      </c>
      <c r="H541">
        <v>750.55</v>
      </c>
      <c r="I541" s="5"/>
      <c r="J541" s="5"/>
      <c r="K541" s="5"/>
      <c r="L541" s="6"/>
    </row>
    <row r="542" spans="1:12" ht="12.75">
      <c r="A542" s="6" t="s">
        <v>101</v>
      </c>
      <c r="B542" s="5">
        <v>0.24</v>
      </c>
      <c r="C542" s="5">
        <v>1.37</v>
      </c>
      <c r="D542" s="5">
        <v>2.69</v>
      </c>
      <c r="E542" s="32">
        <v>3.59</v>
      </c>
      <c r="F542" s="67">
        <v>4.31</v>
      </c>
      <c r="G542" s="32">
        <v>6.16</v>
      </c>
      <c r="H542" s="32">
        <v>5.6</v>
      </c>
      <c r="I542" s="5"/>
      <c r="J542" s="5"/>
      <c r="K542" s="5"/>
      <c r="L542" s="6"/>
    </row>
    <row r="543" spans="1:8" ht="12.75">
      <c r="A543" s="3"/>
      <c r="B543" s="4"/>
      <c r="C543" s="4"/>
      <c r="D543" s="4"/>
      <c r="E543" s="4"/>
      <c r="F543" s="48"/>
      <c r="H543"/>
    </row>
    <row r="544" spans="1:11" ht="12.75">
      <c r="A544" s="3" t="s">
        <v>123</v>
      </c>
      <c r="B544" s="4">
        <f>48+408</f>
        <v>456</v>
      </c>
      <c r="C544" s="4">
        <v>641</v>
      </c>
      <c r="D544" s="4">
        <v>724</v>
      </c>
      <c r="E544" s="31">
        <v>1160.9816</v>
      </c>
      <c r="F544" s="66">
        <v>1304.004</v>
      </c>
      <c r="G544" s="7">
        <v>4716</v>
      </c>
      <c r="H544">
        <v>4708</v>
      </c>
      <c r="I544" s="8"/>
      <c r="J544" s="8"/>
      <c r="K544" s="8"/>
    </row>
    <row r="545" spans="1:11" ht="12.75">
      <c r="A545" s="3" t="s">
        <v>4</v>
      </c>
      <c r="B545" s="4">
        <v>8492</v>
      </c>
      <c r="C545" s="4">
        <v>9579</v>
      </c>
      <c r="D545" s="4">
        <v>12239</v>
      </c>
      <c r="E545" s="31">
        <v>15156.1215</v>
      </c>
      <c r="F545" s="66">
        <v>18092.3322</v>
      </c>
      <c r="G545" s="31">
        <v>34610</v>
      </c>
      <c r="H545">
        <v>51970</v>
      </c>
      <c r="I545" s="8"/>
      <c r="J545" s="8"/>
      <c r="K545" s="8"/>
    </row>
    <row r="546" spans="1:11" ht="12.75">
      <c r="A546" s="3" t="s">
        <v>5</v>
      </c>
      <c r="B546" s="4">
        <v>3133</v>
      </c>
      <c r="C546" s="4">
        <v>2739</v>
      </c>
      <c r="D546" s="4">
        <v>3430</v>
      </c>
      <c r="E546" s="31">
        <v>4572.2249</v>
      </c>
      <c r="F546" s="66">
        <v>6075.2032</v>
      </c>
      <c r="G546" s="7">
        <v>14440.35381904762</v>
      </c>
      <c r="H546">
        <v>18542</v>
      </c>
      <c r="I546" s="8"/>
      <c r="J546" s="8"/>
      <c r="K546" s="8"/>
    </row>
    <row r="547" spans="1:11" ht="12.75">
      <c r="A547" s="3" t="s">
        <v>6</v>
      </c>
      <c r="B547" s="4">
        <v>5365</v>
      </c>
      <c r="C547" s="4">
        <v>6370</v>
      </c>
      <c r="D547" s="4">
        <v>7919</v>
      </c>
      <c r="E547" s="31">
        <v>10453.7496</v>
      </c>
      <c r="F547" s="66">
        <v>11852.0274</v>
      </c>
      <c r="G547" s="31">
        <v>27084</v>
      </c>
      <c r="H547">
        <v>38389</v>
      </c>
      <c r="I547" s="8"/>
      <c r="J547" s="8"/>
      <c r="K547" s="8"/>
    </row>
    <row r="548" spans="1:11" ht="12.75">
      <c r="A548" s="3"/>
      <c r="B548" s="4"/>
      <c r="C548" s="4"/>
      <c r="D548" s="4"/>
      <c r="E548" s="31"/>
      <c r="F548" s="66"/>
      <c r="G548" s="31"/>
      <c r="H548"/>
      <c r="I548" s="8"/>
      <c r="J548" s="8"/>
      <c r="K548" s="8"/>
    </row>
    <row r="549" spans="1:11" ht="12.75">
      <c r="A549" s="3" t="s">
        <v>7</v>
      </c>
      <c r="B549" s="4">
        <v>709</v>
      </c>
      <c r="C549" s="4">
        <v>761</v>
      </c>
      <c r="D549" s="4">
        <v>977</v>
      </c>
      <c r="E549" s="31">
        <v>1291.2348</v>
      </c>
      <c r="F549" s="66">
        <v>1686.9219</v>
      </c>
      <c r="G549" s="7">
        <v>4004.212085714285</v>
      </c>
      <c r="H549">
        <v>4972</v>
      </c>
      <c r="I549" s="8"/>
      <c r="J549" s="8"/>
      <c r="K549" s="8"/>
    </row>
    <row r="550" spans="1:11" ht="12.75">
      <c r="A550" s="3" t="s">
        <v>8</v>
      </c>
      <c r="B550" s="4">
        <v>102</v>
      </c>
      <c r="C550" s="4">
        <v>72</v>
      </c>
      <c r="D550" s="4">
        <v>103</v>
      </c>
      <c r="E550" s="31">
        <v>142.5827</v>
      </c>
      <c r="F550" s="66">
        <v>164.2717</v>
      </c>
      <c r="G550" s="31">
        <v>848</v>
      </c>
      <c r="H550">
        <v>960</v>
      </c>
      <c r="I550" s="8"/>
      <c r="J550" s="8"/>
      <c r="K550" s="8"/>
    </row>
    <row r="551" spans="1:11" ht="12.75">
      <c r="A551" s="3" t="s">
        <v>9</v>
      </c>
      <c r="B551" s="4">
        <v>452</v>
      </c>
      <c r="C551" s="4">
        <v>451</v>
      </c>
      <c r="D551" s="4">
        <v>609</v>
      </c>
      <c r="E551" s="31">
        <v>915.0979</v>
      </c>
      <c r="F551" s="66">
        <v>1164.038</v>
      </c>
      <c r="G551" s="7">
        <v>2681.6046</v>
      </c>
      <c r="H551">
        <v>3366</v>
      </c>
      <c r="I551" s="8"/>
      <c r="J551" s="8"/>
      <c r="K551" s="8"/>
    </row>
    <row r="552" spans="1:11" ht="12.75">
      <c r="A552" s="3" t="s">
        <v>10</v>
      </c>
      <c r="B552" s="4">
        <v>187</v>
      </c>
      <c r="C552" s="4">
        <v>226</v>
      </c>
      <c r="D552" s="4">
        <v>219</v>
      </c>
      <c r="E552" s="31">
        <v>248.0673</v>
      </c>
      <c r="F552" s="66">
        <v>328.4769</v>
      </c>
      <c r="G552" s="31">
        <v>1027</v>
      </c>
      <c r="H552">
        <v>1142</v>
      </c>
      <c r="I552" s="8"/>
      <c r="J552" s="8"/>
      <c r="K552" s="8"/>
    </row>
    <row r="553" spans="1:6" ht="12.75">
      <c r="A553" s="3"/>
      <c r="B553" s="4"/>
      <c r="C553" s="4"/>
      <c r="D553" s="4"/>
      <c r="E553" s="4"/>
      <c r="F553" s="48"/>
    </row>
    <row r="554" spans="1:12" ht="12.75">
      <c r="A554" s="6" t="s">
        <v>99</v>
      </c>
      <c r="B554" s="5">
        <v>5.18</v>
      </c>
      <c r="C554" s="5">
        <v>4.81</v>
      </c>
      <c r="D554" s="5">
        <v>5.43</v>
      </c>
      <c r="E554" s="5">
        <v>6.57</v>
      </c>
      <c r="F554" s="54">
        <v>6.87</v>
      </c>
      <c r="G554" s="32">
        <v>6.25</v>
      </c>
      <c r="H554">
        <v>6.05</v>
      </c>
      <c r="I554" s="5"/>
      <c r="J554" s="5"/>
      <c r="K554" s="5"/>
      <c r="L554" s="6"/>
    </row>
    <row r="555" spans="1:12" ht="12.75">
      <c r="A555" s="6" t="s">
        <v>98</v>
      </c>
      <c r="B555" s="5">
        <v>3.97</v>
      </c>
      <c r="C555" s="5">
        <v>4.55</v>
      </c>
      <c r="D555" s="5">
        <v>4.29</v>
      </c>
      <c r="E555" s="5">
        <v>3.89</v>
      </c>
      <c r="F555" s="54">
        <v>4.53</v>
      </c>
      <c r="G555" s="32">
        <v>5.09</v>
      </c>
      <c r="H555">
        <v>4.43</v>
      </c>
      <c r="I555" s="5"/>
      <c r="J555" s="5"/>
      <c r="K555" s="5"/>
      <c r="L555" s="6"/>
    </row>
    <row r="556" spans="1:12" ht="12.75">
      <c r="A556" s="6" t="s">
        <v>44</v>
      </c>
      <c r="B556" s="5">
        <v>18.54</v>
      </c>
      <c r="C556" s="5">
        <v>20.58</v>
      </c>
      <c r="D556" s="5">
        <v>16.09</v>
      </c>
      <c r="E556" s="5">
        <v>12.58</v>
      </c>
      <c r="F556" s="54">
        <v>14.35</v>
      </c>
      <c r="G556" s="32">
        <v>10.79</v>
      </c>
      <c r="H556">
        <v>13.52</v>
      </c>
      <c r="I556" s="5"/>
      <c r="J556" s="5"/>
      <c r="K556" s="5"/>
      <c r="L556" s="6"/>
    </row>
    <row r="557" spans="1:12" ht="12.75">
      <c r="A557" s="6"/>
      <c r="B557" s="5"/>
      <c r="C557" s="5"/>
      <c r="D557" s="5"/>
      <c r="E557" s="5"/>
      <c r="F557" s="54"/>
      <c r="H557"/>
      <c r="I557" s="5"/>
      <c r="J557" s="5"/>
      <c r="K557" s="5"/>
      <c r="L557" s="6"/>
    </row>
    <row r="558" spans="1:12" ht="12.75">
      <c r="A558" s="6" t="s">
        <v>11</v>
      </c>
      <c r="B558" s="5">
        <v>0.09</v>
      </c>
      <c r="C558" s="5">
        <v>0.53</v>
      </c>
      <c r="D558" s="5">
        <v>0.88</v>
      </c>
      <c r="E558" s="32">
        <v>1.01</v>
      </c>
      <c r="F558" s="67">
        <v>1.09</v>
      </c>
      <c r="G558" s="5">
        <v>1.12</v>
      </c>
      <c r="H558">
        <v>1.13</v>
      </c>
      <c r="I558" s="5"/>
      <c r="J558" s="5"/>
      <c r="K558" s="5"/>
      <c r="L558" s="6"/>
    </row>
    <row r="559" spans="1:12" ht="12.75">
      <c r="A559" s="6" t="s">
        <v>12</v>
      </c>
      <c r="B559" s="5">
        <v>9.89</v>
      </c>
      <c r="C559" s="5">
        <v>13.02</v>
      </c>
      <c r="D559" s="5">
        <v>11.08</v>
      </c>
      <c r="E559" s="32">
        <v>13.8</v>
      </c>
      <c r="F559" s="67">
        <v>14.76</v>
      </c>
      <c r="G559" s="32">
        <v>15.23</v>
      </c>
      <c r="H559" s="6">
        <v>13.98</v>
      </c>
      <c r="I559" s="5"/>
      <c r="J559" s="5"/>
      <c r="K559" s="5"/>
      <c r="L559" s="6"/>
    </row>
    <row r="560" spans="1:12" ht="12.75">
      <c r="A560" s="6" t="s">
        <v>13</v>
      </c>
      <c r="B560" s="5">
        <v>3.81</v>
      </c>
      <c r="C560" s="5">
        <v>1.86</v>
      </c>
      <c r="D560" s="5">
        <v>0.98</v>
      </c>
      <c r="E560" s="32">
        <v>0.33</v>
      </c>
      <c r="F560" s="67">
        <v>1.13</v>
      </c>
      <c r="G560" s="32">
        <v>1.3</v>
      </c>
      <c r="H560" s="5">
        <v>1.05</v>
      </c>
      <c r="I560" s="5"/>
      <c r="J560" s="5"/>
      <c r="K560" s="5"/>
      <c r="L560" s="6"/>
    </row>
    <row r="561" spans="5:6" ht="12.75">
      <c r="E561" s="23"/>
      <c r="F561" s="23"/>
    </row>
    <row r="562" spans="1:8" ht="12.75">
      <c r="A562" s="49" t="s">
        <v>35</v>
      </c>
      <c r="B562" s="50"/>
      <c r="C562" s="50"/>
      <c r="D562" s="50"/>
      <c r="E562" s="50"/>
      <c r="F562" s="50"/>
      <c r="G562" s="49" t="s">
        <v>125</v>
      </c>
      <c r="H562" s="50"/>
    </row>
    <row r="563" spans="1:8" ht="12.75">
      <c r="A563" s="23"/>
      <c r="B563" s="23"/>
      <c r="C563" s="23"/>
      <c r="D563" s="23"/>
      <c r="E563" s="23"/>
      <c r="F563" s="23"/>
      <c r="G563" s="23"/>
      <c r="H563" s="37" t="s">
        <v>14</v>
      </c>
    </row>
    <row r="564" spans="1:8" ht="12.75">
      <c r="A564" s="51" t="s">
        <v>1</v>
      </c>
      <c r="B564" s="52" t="s">
        <v>0</v>
      </c>
      <c r="C564" s="52" t="s">
        <v>91</v>
      </c>
      <c r="D564" s="52" t="s">
        <v>95</v>
      </c>
      <c r="E564" s="52" t="s">
        <v>106</v>
      </c>
      <c r="F564" s="52" t="s">
        <v>111</v>
      </c>
      <c r="G564" s="51" t="s">
        <v>43</v>
      </c>
      <c r="H564" s="51" t="s">
        <v>88</v>
      </c>
    </row>
    <row r="565" spans="1:8" ht="12.75">
      <c r="A565" s="51"/>
      <c r="B565" s="51"/>
      <c r="C565" s="51"/>
      <c r="D565" s="51"/>
      <c r="E565" s="51"/>
      <c r="F565" s="51"/>
      <c r="G565" s="52" t="s">
        <v>111</v>
      </c>
      <c r="H565" s="52" t="s">
        <v>111</v>
      </c>
    </row>
    <row r="566" spans="1:8" ht="12.75">
      <c r="A566" s="3" t="s">
        <v>2</v>
      </c>
      <c r="B566" s="4">
        <v>183</v>
      </c>
      <c r="C566" s="4">
        <v>184</v>
      </c>
      <c r="D566" s="4">
        <v>194</v>
      </c>
      <c r="E566" s="4">
        <v>217</v>
      </c>
      <c r="F566" s="71" t="s">
        <v>126</v>
      </c>
      <c r="G566" s="7">
        <v>411.4761904761905</v>
      </c>
      <c r="H566">
        <v>825</v>
      </c>
    </row>
    <row r="567" spans="1:8" ht="12.75">
      <c r="A567" s="3" t="s">
        <v>3</v>
      </c>
      <c r="B567" s="4">
        <v>2286</v>
      </c>
      <c r="C567" s="4">
        <v>2297</v>
      </c>
      <c r="D567" s="4">
        <v>2227</v>
      </c>
      <c r="E567" s="4">
        <v>2386</v>
      </c>
      <c r="F567" s="71" t="s">
        <v>126</v>
      </c>
      <c r="G567" s="31">
        <v>8289</v>
      </c>
      <c r="H567">
        <v>12039</v>
      </c>
    </row>
    <row r="568" spans="1:8" ht="12.75">
      <c r="A568" s="6" t="s">
        <v>100</v>
      </c>
      <c r="B568" s="5">
        <v>316.97</v>
      </c>
      <c r="C568" s="5">
        <v>358.29</v>
      </c>
      <c r="D568" s="5">
        <v>451.23</v>
      </c>
      <c r="E568" s="5">
        <v>541.99</v>
      </c>
      <c r="F568" s="71" t="s">
        <v>126</v>
      </c>
      <c r="G568" s="32">
        <v>744.27</v>
      </c>
      <c r="H568">
        <v>750.55</v>
      </c>
    </row>
    <row r="569" spans="1:8" ht="12.75">
      <c r="A569" s="6" t="s">
        <v>101</v>
      </c>
      <c r="B569" s="5">
        <v>3.6</v>
      </c>
      <c r="C569" s="5">
        <v>4.41</v>
      </c>
      <c r="D569" s="5">
        <v>4.76</v>
      </c>
      <c r="E569" s="5">
        <v>5.31</v>
      </c>
      <c r="F569" s="71" t="s">
        <v>126</v>
      </c>
      <c r="G569" s="32">
        <v>6.16</v>
      </c>
      <c r="H569" s="32">
        <v>5.6</v>
      </c>
    </row>
    <row r="570" spans="1:8" ht="12.75">
      <c r="A570" s="3"/>
      <c r="B570" s="4"/>
      <c r="C570" s="4"/>
      <c r="D570" s="4"/>
      <c r="E570" s="4"/>
      <c r="F570" s="71"/>
      <c r="H570"/>
    </row>
    <row r="571" spans="1:8" ht="12.75">
      <c r="A571" s="3" t="s">
        <v>123</v>
      </c>
      <c r="B571" s="8">
        <f>0.28+559</f>
        <v>559.28</v>
      </c>
      <c r="C571" s="8">
        <v>657</v>
      </c>
      <c r="D571" s="8">
        <v>759</v>
      </c>
      <c r="E571" s="8">
        <v>858</v>
      </c>
      <c r="F571" s="71" t="s">
        <v>126</v>
      </c>
      <c r="G571" s="7">
        <v>4716</v>
      </c>
      <c r="H571">
        <v>4708</v>
      </c>
    </row>
    <row r="572" spans="1:8" ht="12.75">
      <c r="A572" s="3" t="s">
        <v>4</v>
      </c>
      <c r="B572" s="4">
        <v>4827</v>
      </c>
      <c r="C572" s="4">
        <v>5203</v>
      </c>
      <c r="D572" s="4">
        <v>6020</v>
      </c>
      <c r="E572" s="4">
        <v>7670</v>
      </c>
      <c r="F572" s="71" t="s">
        <v>126</v>
      </c>
      <c r="G572" s="31">
        <v>34610</v>
      </c>
      <c r="H572">
        <v>51970</v>
      </c>
    </row>
    <row r="573" spans="1:8" ht="12.75">
      <c r="A573" s="3" t="s">
        <v>5</v>
      </c>
      <c r="B573" s="4">
        <v>2286</v>
      </c>
      <c r="C573" s="4">
        <v>2362</v>
      </c>
      <c r="D573" s="4">
        <v>2316</v>
      </c>
      <c r="E573" s="4">
        <v>2554</v>
      </c>
      <c r="F573" s="71" t="s">
        <v>126</v>
      </c>
      <c r="G573" s="7">
        <v>14440.35381904762</v>
      </c>
      <c r="H573">
        <v>18542</v>
      </c>
    </row>
    <row r="574" spans="1:8" ht="12.75">
      <c r="A574" s="3" t="s">
        <v>6</v>
      </c>
      <c r="B574" s="4">
        <v>2626</v>
      </c>
      <c r="C574" s="4">
        <v>3126</v>
      </c>
      <c r="D574" s="4">
        <v>4047</v>
      </c>
      <c r="E574" s="4">
        <v>5331</v>
      </c>
      <c r="F574" s="71" t="s">
        <v>126</v>
      </c>
      <c r="G574" s="31">
        <v>27084</v>
      </c>
      <c r="H574">
        <v>38389</v>
      </c>
    </row>
    <row r="575" spans="1:8" ht="12.75">
      <c r="A575" s="3"/>
      <c r="B575" s="4"/>
      <c r="C575" s="4"/>
      <c r="D575" s="4"/>
      <c r="E575" s="4"/>
      <c r="F575" s="71"/>
      <c r="G575" s="31"/>
      <c r="H575"/>
    </row>
    <row r="576" spans="1:8" ht="12.75">
      <c r="A576" s="3" t="s">
        <v>7</v>
      </c>
      <c r="B576" s="4">
        <v>513</v>
      </c>
      <c r="C576" s="4">
        <v>548</v>
      </c>
      <c r="D576" s="4">
        <v>638</v>
      </c>
      <c r="E576" s="4">
        <v>774</v>
      </c>
      <c r="F576" s="71" t="s">
        <v>126</v>
      </c>
      <c r="G576" s="7">
        <v>4004.212085714285</v>
      </c>
      <c r="H576">
        <v>4972</v>
      </c>
    </row>
    <row r="577" spans="1:8" ht="12.75">
      <c r="A577" s="3" t="s">
        <v>8</v>
      </c>
      <c r="B577" s="4">
        <v>68</v>
      </c>
      <c r="C577" s="4">
        <v>78</v>
      </c>
      <c r="D577" s="4">
        <v>83</v>
      </c>
      <c r="E577" s="4">
        <v>118</v>
      </c>
      <c r="F577" s="71" t="s">
        <v>126</v>
      </c>
      <c r="G577" s="31">
        <v>848</v>
      </c>
      <c r="H577">
        <v>960</v>
      </c>
    </row>
    <row r="578" spans="1:8" ht="12.75">
      <c r="A578" s="3" t="s">
        <v>9</v>
      </c>
      <c r="B578" s="4">
        <v>282</v>
      </c>
      <c r="C578" s="4">
        <v>302</v>
      </c>
      <c r="D578" s="4">
        <v>342</v>
      </c>
      <c r="E578" s="4">
        <v>499</v>
      </c>
      <c r="F578" s="71" t="s">
        <v>126</v>
      </c>
      <c r="G578" s="7">
        <v>2681.6046</v>
      </c>
      <c r="H578">
        <v>3366</v>
      </c>
    </row>
    <row r="579" spans="1:8" ht="12.75">
      <c r="A579" s="3" t="s">
        <v>10</v>
      </c>
      <c r="B579" s="4">
        <v>125</v>
      </c>
      <c r="C579" s="4">
        <v>130</v>
      </c>
      <c r="D579" s="4">
        <v>147</v>
      </c>
      <c r="E579" s="4">
        <v>169</v>
      </c>
      <c r="F579" s="71" t="s">
        <v>126</v>
      </c>
      <c r="G579" s="31">
        <v>1027</v>
      </c>
      <c r="H579">
        <v>1142</v>
      </c>
    </row>
    <row r="580" spans="1:6" ht="12.75">
      <c r="A580" s="3"/>
      <c r="B580" s="4"/>
      <c r="C580" s="4"/>
      <c r="D580" s="4"/>
      <c r="E580" s="4"/>
      <c r="F580" s="71"/>
    </row>
    <row r="581" spans="1:8" ht="12.75">
      <c r="A581" s="6" t="s">
        <v>99</v>
      </c>
      <c r="B581" s="5">
        <v>5.72</v>
      </c>
      <c r="C581" s="5">
        <v>5.72</v>
      </c>
      <c r="D581" s="5">
        <v>5.85</v>
      </c>
      <c r="E581" s="5">
        <v>6.75</v>
      </c>
      <c r="F581" s="71" t="s">
        <v>126</v>
      </c>
      <c r="G581" s="32">
        <v>6.25</v>
      </c>
      <c r="H581">
        <v>6.05</v>
      </c>
    </row>
    <row r="582" spans="1:8" ht="12.75">
      <c r="A582" s="6" t="s">
        <v>98</v>
      </c>
      <c r="B582" s="5">
        <v>4.73</v>
      </c>
      <c r="C582" s="5">
        <v>4.33</v>
      </c>
      <c r="D582" s="5">
        <v>4.94</v>
      </c>
      <c r="E582" s="5">
        <v>4.04</v>
      </c>
      <c r="F582" s="71" t="s">
        <v>126</v>
      </c>
      <c r="G582" s="32">
        <v>5.09</v>
      </c>
      <c r="H582">
        <v>4.43</v>
      </c>
    </row>
    <row r="583" spans="1:8" ht="12.75">
      <c r="A583" s="6" t="s">
        <v>44</v>
      </c>
      <c r="B583" s="5">
        <v>17.96</v>
      </c>
      <c r="C583" s="5">
        <v>17.63</v>
      </c>
      <c r="D583" s="5">
        <v>18.17</v>
      </c>
      <c r="E583" s="5">
        <v>15.19</v>
      </c>
      <c r="F583" s="71" t="s">
        <v>126</v>
      </c>
      <c r="G583" s="32">
        <v>10.79</v>
      </c>
      <c r="H583">
        <v>13.52</v>
      </c>
    </row>
    <row r="584" spans="1:8" ht="12.75">
      <c r="A584" s="6"/>
      <c r="B584" s="5"/>
      <c r="C584" s="5"/>
      <c r="D584" s="5"/>
      <c r="E584" s="5"/>
      <c r="F584" s="71"/>
      <c r="H584"/>
    </row>
    <row r="585" spans="1:8" ht="12.75">
      <c r="A585" s="6" t="s">
        <v>11</v>
      </c>
      <c r="B585" s="5">
        <v>1.52</v>
      </c>
      <c r="C585" s="5">
        <v>1.67</v>
      </c>
      <c r="D585" s="5">
        <v>1.57</v>
      </c>
      <c r="E585" s="5">
        <v>1.58</v>
      </c>
      <c r="F585" s="71" t="s">
        <v>126</v>
      </c>
      <c r="G585" s="5">
        <v>1.12</v>
      </c>
      <c r="H585">
        <v>1.13</v>
      </c>
    </row>
    <row r="586" spans="1:8" ht="12.75">
      <c r="A586" s="6" t="s">
        <v>12</v>
      </c>
      <c r="B586" s="5">
        <v>19.74</v>
      </c>
      <c r="C586" s="5">
        <v>18.33</v>
      </c>
      <c r="D586" s="5">
        <v>16.77</v>
      </c>
      <c r="E586" s="5">
        <v>15.35</v>
      </c>
      <c r="F586" s="71" t="s">
        <v>126</v>
      </c>
      <c r="G586" s="32">
        <v>15.23</v>
      </c>
      <c r="H586" s="6">
        <v>13.98</v>
      </c>
    </row>
    <row r="587" spans="1:8" ht="12.75">
      <c r="A587" s="6" t="s">
        <v>13</v>
      </c>
      <c r="B587" s="5">
        <v>2.95</v>
      </c>
      <c r="C587" s="5">
        <v>2.17</v>
      </c>
      <c r="D587" s="5">
        <v>0.98</v>
      </c>
      <c r="E587" s="5">
        <v>0.38</v>
      </c>
      <c r="F587" s="71" t="s">
        <v>126</v>
      </c>
      <c r="G587" s="32">
        <v>1.3</v>
      </c>
      <c r="H587" s="5">
        <v>1.05</v>
      </c>
    </row>
    <row r="588" spans="5:6" ht="12.75">
      <c r="E588" s="23"/>
      <c r="F588" s="23"/>
    </row>
    <row r="589" spans="5:6" ht="12.75">
      <c r="E589" s="23"/>
      <c r="F589" s="23"/>
    </row>
    <row r="590" spans="5:6" ht="12.75">
      <c r="E590" s="23"/>
      <c r="F590" s="23"/>
    </row>
    <row r="591" spans="1:11" ht="12.75">
      <c r="A591" s="49" t="s">
        <v>35</v>
      </c>
      <c r="B591" s="50"/>
      <c r="C591" s="50"/>
      <c r="D591" s="50"/>
      <c r="E591" s="50"/>
      <c r="F591" s="50"/>
      <c r="G591" s="50"/>
      <c r="H591" s="55" t="s">
        <v>87</v>
      </c>
      <c r="I591" s="28"/>
      <c r="J591" s="28"/>
      <c r="K591" s="28"/>
    </row>
    <row r="592" spans="8:68" s="23" customFormat="1" ht="12.75">
      <c r="H592" s="37" t="s">
        <v>14</v>
      </c>
      <c r="I592" s="37"/>
      <c r="J592" s="37"/>
      <c r="K592" s="37"/>
      <c r="L592" s="4"/>
      <c r="U592" s="4"/>
      <c r="AD592" s="4"/>
      <c r="AM592" s="4"/>
      <c r="AV592" s="4"/>
      <c r="BE592" s="4"/>
      <c r="BN592" s="4"/>
      <c r="BP592" s="4"/>
    </row>
    <row r="593" spans="1:11" ht="12.75">
      <c r="A593" s="51" t="s">
        <v>1</v>
      </c>
      <c r="B593" s="52" t="s">
        <v>0</v>
      </c>
      <c r="C593" s="52" t="s">
        <v>91</v>
      </c>
      <c r="D593" s="52" t="s">
        <v>95</v>
      </c>
      <c r="E593" s="52" t="s">
        <v>106</v>
      </c>
      <c r="F593" s="52" t="s">
        <v>111</v>
      </c>
      <c r="G593" s="51" t="s">
        <v>43</v>
      </c>
      <c r="H593" s="51" t="s">
        <v>88</v>
      </c>
      <c r="I593" s="13"/>
      <c r="J593" s="13"/>
      <c r="K593" s="13"/>
    </row>
    <row r="594" spans="1:11" ht="12.75">
      <c r="A594" s="51"/>
      <c r="B594" s="51"/>
      <c r="C594" s="51"/>
      <c r="D594" s="51"/>
      <c r="E594" s="51"/>
      <c r="F594" s="51"/>
      <c r="G594" s="52" t="s">
        <v>111</v>
      </c>
      <c r="H594" s="52" t="s">
        <v>111</v>
      </c>
      <c r="I594" s="38"/>
      <c r="J594" s="38"/>
      <c r="K594" s="38"/>
    </row>
    <row r="595" spans="1:11" ht="12.75">
      <c r="A595" s="3" t="s">
        <v>2</v>
      </c>
      <c r="B595" s="4">
        <v>3</v>
      </c>
      <c r="C595" s="4">
        <v>9</v>
      </c>
      <c r="D595" s="4">
        <v>41</v>
      </c>
      <c r="E595" s="4">
        <v>68</v>
      </c>
      <c r="F595" s="48">
        <v>118</v>
      </c>
      <c r="G595" s="7">
        <v>411.4761904761905</v>
      </c>
      <c r="H595">
        <v>825</v>
      </c>
      <c r="I595" s="8"/>
      <c r="J595" s="8"/>
      <c r="K595" s="8"/>
    </row>
    <row r="596" spans="1:11" ht="12.75">
      <c r="A596" s="3" t="s">
        <v>3</v>
      </c>
      <c r="B596" s="4">
        <v>207</v>
      </c>
      <c r="C596" s="4">
        <v>627</v>
      </c>
      <c r="D596" s="4">
        <v>2443</v>
      </c>
      <c r="E596" s="4">
        <v>3150</v>
      </c>
      <c r="F596" s="48">
        <v>2671</v>
      </c>
      <c r="G596" s="31">
        <v>8289</v>
      </c>
      <c r="H596">
        <v>12039</v>
      </c>
      <c r="I596" s="8"/>
      <c r="J596" s="8"/>
      <c r="K596" s="8"/>
    </row>
    <row r="597" spans="1:11" ht="12.75">
      <c r="A597" s="6" t="s">
        <v>100</v>
      </c>
      <c r="B597" s="5">
        <v>687.93</v>
      </c>
      <c r="C597" s="5">
        <v>848.08</v>
      </c>
      <c r="D597" s="5">
        <v>530.5</v>
      </c>
      <c r="E597" s="5">
        <v>683.12</v>
      </c>
      <c r="F597" s="54">
        <v>988.36</v>
      </c>
      <c r="G597" s="32">
        <v>744.27</v>
      </c>
      <c r="H597">
        <v>750.55</v>
      </c>
      <c r="I597" s="5"/>
      <c r="J597" s="5"/>
      <c r="K597" s="5"/>
    </row>
    <row r="598" spans="1:11" ht="12.75">
      <c r="A598" s="6" t="s">
        <v>101</v>
      </c>
      <c r="B598" s="5">
        <v>-1.82</v>
      </c>
      <c r="C598" s="5">
        <v>8.82</v>
      </c>
      <c r="D598" s="5">
        <v>3.86</v>
      </c>
      <c r="E598" s="5">
        <v>6.35</v>
      </c>
      <c r="F598" s="54">
        <v>11.38</v>
      </c>
      <c r="G598" s="32">
        <v>6.16</v>
      </c>
      <c r="H598" s="32">
        <v>5.6</v>
      </c>
      <c r="I598" s="5"/>
      <c r="J598" s="5"/>
      <c r="K598" s="5"/>
    </row>
    <row r="599" spans="1:8" ht="12.75">
      <c r="A599" s="3"/>
      <c r="B599" s="4"/>
      <c r="C599" s="4"/>
      <c r="D599" s="4"/>
      <c r="E599" s="4"/>
      <c r="F599" s="48"/>
      <c r="H599"/>
    </row>
    <row r="600" spans="1:11" ht="12.75">
      <c r="A600" s="3" t="s">
        <v>123</v>
      </c>
      <c r="B600" s="4">
        <f>200+17</f>
        <v>217</v>
      </c>
      <c r="C600" s="4">
        <v>573</v>
      </c>
      <c r="D600" s="4">
        <v>787</v>
      </c>
      <c r="E600" s="31">
        <v>1318.9214000000002</v>
      </c>
      <c r="F600" s="66">
        <v>1624.2160000000001</v>
      </c>
      <c r="G600" s="7">
        <v>4716</v>
      </c>
      <c r="H600">
        <v>4708</v>
      </c>
      <c r="I600" s="8"/>
      <c r="J600" s="8"/>
      <c r="K600" s="8"/>
    </row>
    <row r="601" spans="1:11" ht="12.75">
      <c r="A601" s="3" t="s">
        <v>4</v>
      </c>
      <c r="B601" s="4">
        <v>663</v>
      </c>
      <c r="C601" s="4">
        <v>2910</v>
      </c>
      <c r="D601" s="4">
        <v>8220</v>
      </c>
      <c r="E601" s="31">
        <v>13273.1588</v>
      </c>
      <c r="F601" s="66">
        <v>16169.4215</v>
      </c>
      <c r="G601" s="31">
        <v>34610</v>
      </c>
      <c r="H601">
        <v>51970</v>
      </c>
      <c r="I601" s="8"/>
      <c r="J601" s="8"/>
      <c r="K601" s="8"/>
    </row>
    <row r="602" spans="1:11" ht="12.75">
      <c r="A602" s="3" t="s">
        <v>5</v>
      </c>
      <c r="B602" s="4">
        <v>395</v>
      </c>
      <c r="C602" s="4">
        <v>1350</v>
      </c>
      <c r="D602" s="4">
        <v>3073</v>
      </c>
      <c r="E602" s="31">
        <v>5093.7062</v>
      </c>
      <c r="F602" s="66">
        <v>7117.0194</v>
      </c>
      <c r="G602" s="7">
        <v>14440.35381904762</v>
      </c>
      <c r="H602">
        <v>18542</v>
      </c>
      <c r="I602" s="8"/>
      <c r="J602" s="8"/>
      <c r="K602" s="8"/>
    </row>
    <row r="603" spans="1:11" ht="12.75">
      <c r="A603" s="3" t="s">
        <v>6</v>
      </c>
      <c r="B603" s="4">
        <v>761</v>
      </c>
      <c r="C603" s="4">
        <v>2407</v>
      </c>
      <c r="D603" s="4">
        <v>6290</v>
      </c>
      <c r="E603" s="31">
        <v>9430.2704</v>
      </c>
      <c r="F603" s="66">
        <v>12403.0922</v>
      </c>
      <c r="G603" s="31">
        <v>27084</v>
      </c>
      <c r="H603">
        <v>38389</v>
      </c>
      <c r="I603" s="8"/>
      <c r="J603" s="8"/>
      <c r="K603" s="8"/>
    </row>
    <row r="604" spans="1:11" ht="12.75">
      <c r="A604" s="3"/>
      <c r="B604" s="4"/>
      <c r="C604" s="4"/>
      <c r="D604" s="4"/>
      <c r="E604" s="31"/>
      <c r="F604" s="66"/>
      <c r="G604" s="31"/>
      <c r="H604"/>
      <c r="I604" s="8"/>
      <c r="J604" s="8"/>
      <c r="K604" s="8"/>
    </row>
    <row r="605" spans="1:11" ht="12.75">
      <c r="A605" s="3" t="s">
        <v>7</v>
      </c>
      <c r="B605" s="4">
        <v>30</v>
      </c>
      <c r="C605" s="4">
        <v>193</v>
      </c>
      <c r="D605" s="4">
        <v>588</v>
      </c>
      <c r="E605" s="31">
        <v>1304.6866</v>
      </c>
      <c r="F605" s="66">
        <v>2003.3184</v>
      </c>
      <c r="G605" s="7">
        <v>4004.212085714285</v>
      </c>
      <c r="H605">
        <v>4972</v>
      </c>
      <c r="I605" s="8"/>
      <c r="J605" s="8"/>
      <c r="K605" s="8"/>
    </row>
    <row r="606" spans="1:11" ht="12.75">
      <c r="A606" s="3" t="s">
        <v>8</v>
      </c>
      <c r="B606" s="4">
        <v>18</v>
      </c>
      <c r="C606" s="4">
        <v>97</v>
      </c>
      <c r="D606" s="4">
        <v>195</v>
      </c>
      <c r="E606" s="31">
        <v>360.6686</v>
      </c>
      <c r="F606" s="66">
        <v>435.0173</v>
      </c>
      <c r="G606" s="31">
        <v>848</v>
      </c>
      <c r="H606">
        <v>960</v>
      </c>
      <c r="I606" s="8"/>
      <c r="J606" s="8"/>
      <c r="K606" s="8"/>
    </row>
    <row r="607" spans="1:11" ht="12.75">
      <c r="A607" s="3" t="s">
        <v>9</v>
      </c>
      <c r="B607" s="4">
        <v>12</v>
      </c>
      <c r="C607" s="4">
        <v>105</v>
      </c>
      <c r="D607" s="4">
        <v>416</v>
      </c>
      <c r="E607" s="31">
        <v>974.1086</v>
      </c>
      <c r="F607" s="66">
        <v>1492.1356</v>
      </c>
      <c r="G607" s="7">
        <v>2681.6046</v>
      </c>
      <c r="H607">
        <v>3366</v>
      </c>
      <c r="I607" s="8"/>
      <c r="J607" s="8"/>
      <c r="K607" s="8"/>
    </row>
    <row r="608" spans="1:11" ht="12.75">
      <c r="A608" s="3" t="s">
        <v>10</v>
      </c>
      <c r="B608" s="4">
        <v>40</v>
      </c>
      <c r="C608" s="4">
        <v>86</v>
      </c>
      <c r="D608" s="4">
        <v>193</v>
      </c>
      <c r="E608" s="31">
        <v>341.1655</v>
      </c>
      <c r="F608" s="66">
        <v>418.5452</v>
      </c>
      <c r="G608" s="31">
        <v>1027</v>
      </c>
      <c r="H608">
        <v>1142</v>
      </c>
      <c r="I608" s="8"/>
      <c r="J608" s="8"/>
      <c r="K608" s="8"/>
    </row>
    <row r="609" spans="1:6" ht="12.75">
      <c r="A609" s="3"/>
      <c r="B609" s="4"/>
      <c r="C609" s="4"/>
      <c r="D609" s="4"/>
      <c r="E609" s="4"/>
      <c r="F609" s="48"/>
    </row>
    <row r="610" spans="1:11" ht="12.75">
      <c r="A610" s="6" t="s">
        <v>99</v>
      </c>
      <c r="B610" s="5">
        <v>1.15</v>
      </c>
      <c r="C610" s="5">
        <v>4.72</v>
      </c>
      <c r="D610" s="5">
        <v>6.36</v>
      </c>
      <c r="E610" s="5">
        <v>7.83</v>
      </c>
      <c r="F610" s="54">
        <v>8.41</v>
      </c>
      <c r="G610" s="32">
        <v>6.25</v>
      </c>
      <c r="H610">
        <v>6.05</v>
      </c>
      <c r="I610" s="5"/>
      <c r="J610" s="5"/>
      <c r="K610" s="5"/>
    </row>
    <row r="611" spans="1:11" ht="12.75">
      <c r="A611" s="6" t="s">
        <v>98</v>
      </c>
      <c r="B611" s="5">
        <v>1.89</v>
      </c>
      <c r="C611" s="5">
        <v>3.88</v>
      </c>
      <c r="D611" s="5">
        <v>3.36</v>
      </c>
      <c r="E611" s="5">
        <v>4.01</v>
      </c>
      <c r="F611" s="54">
        <v>5.22</v>
      </c>
      <c r="G611" s="32">
        <v>5.09</v>
      </c>
      <c r="H611">
        <v>4.43</v>
      </c>
      <c r="I611" s="5"/>
      <c r="J611" s="5"/>
      <c r="K611" s="5"/>
    </row>
    <row r="612" spans="1:11" ht="12.75">
      <c r="A612" s="6" t="s">
        <v>44</v>
      </c>
      <c r="B612" s="5">
        <v>41.07</v>
      </c>
      <c r="C612" s="5">
        <v>26.27</v>
      </c>
      <c r="D612" s="5">
        <v>19.26</v>
      </c>
      <c r="E612" s="5">
        <v>15.39</v>
      </c>
      <c r="F612" s="54">
        <v>11.41</v>
      </c>
      <c r="G612" s="32">
        <v>10.79</v>
      </c>
      <c r="H612">
        <v>13.52</v>
      </c>
      <c r="I612" s="5"/>
      <c r="J612" s="5"/>
      <c r="K612" s="5"/>
    </row>
    <row r="613" spans="1:11" ht="12.75">
      <c r="A613" s="6"/>
      <c r="B613" s="5"/>
      <c r="C613" s="5"/>
      <c r="D613" s="5"/>
      <c r="E613" s="5"/>
      <c r="F613" s="54"/>
      <c r="H613"/>
      <c r="I613" s="5"/>
      <c r="J613" s="5"/>
      <c r="K613" s="5"/>
    </row>
    <row r="614" spans="1:11" ht="12.75">
      <c r="A614" s="6" t="s">
        <v>11</v>
      </c>
      <c r="B614" s="5">
        <v>-0.29</v>
      </c>
      <c r="C614" s="5">
        <v>2.13</v>
      </c>
      <c r="D614" s="5">
        <v>1.44</v>
      </c>
      <c r="E614" s="5">
        <v>1.54</v>
      </c>
      <c r="F614" s="54">
        <v>1.6</v>
      </c>
      <c r="G614" s="5">
        <v>1.12</v>
      </c>
      <c r="H614">
        <v>1.13</v>
      </c>
      <c r="I614" s="5"/>
      <c r="J614" s="5"/>
      <c r="K614" s="5"/>
    </row>
    <row r="615" spans="1:11" ht="12.75">
      <c r="A615" s="6" t="s">
        <v>12</v>
      </c>
      <c r="B615" s="5">
        <v>18.81</v>
      </c>
      <c r="C615" s="5">
        <v>16.4</v>
      </c>
      <c r="D615" s="5">
        <v>13.6</v>
      </c>
      <c r="E615" s="5">
        <v>13.6</v>
      </c>
      <c r="F615" s="54">
        <v>16.6</v>
      </c>
      <c r="G615" s="32">
        <v>15.23</v>
      </c>
      <c r="H615" s="6">
        <v>13.98</v>
      </c>
      <c r="I615" s="5"/>
      <c r="J615" s="5"/>
      <c r="K615" s="5"/>
    </row>
    <row r="616" spans="1:11" ht="12.75">
      <c r="A616" s="6" t="s">
        <v>13</v>
      </c>
      <c r="B616" s="5">
        <v>0</v>
      </c>
      <c r="C616" s="5">
        <v>0</v>
      </c>
      <c r="D616" s="5">
        <v>0</v>
      </c>
      <c r="E616" s="5">
        <v>0.09</v>
      </c>
      <c r="F616" s="54">
        <v>0.33</v>
      </c>
      <c r="G616" s="32">
        <v>1.3</v>
      </c>
      <c r="H616" s="5">
        <v>1.05</v>
      </c>
      <c r="I616" s="5"/>
      <c r="J616" s="5"/>
      <c r="K616" s="5"/>
    </row>
    <row r="618" spans="7:11" ht="12.75">
      <c r="G618" s="13"/>
      <c r="H618" s="13"/>
      <c r="I618" s="13"/>
      <c r="J618" s="13"/>
      <c r="K618" s="13"/>
    </row>
    <row r="619" spans="1:15" ht="12.75">
      <c r="A619" s="28"/>
      <c r="B619" s="23"/>
      <c r="C619" s="23"/>
      <c r="D619" s="23"/>
      <c r="E619" s="23"/>
      <c r="F619" s="23"/>
      <c r="G619" s="23"/>
      <c r="H619" s="23"/>
      <c r="I619" s="23"/>
      <c r="J619" s="23"/>
      <c r="K619" s="28"/>
      <c r="L619" s="38"/>
      <c r="M619" s="36"/>
      <c r="N619" s="36"/>
      <c r="O619" s="36"/>
    </row>
    <row r="620" spans="1:15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4"/>
      <c r="M620" s="4"/>
      <c r="N620" s="21" t="s">
        <v>14</v>
      </c>
      <c r="O620" s="4"/>
    </row>
    <row r="621" spans="1:15" ht="12.75">
      <c r="A621" s="13"/>
      <c r="B621" s="38"/>
      <c r="C621" s="38"/>
      <c r="D621" s="119"/>
      <c r="E621" s="119"/>
      <c r="F621" s="38"/>
      <c r="G621" s="38"/>
      <c r="H621" s="119"/>
      <c r="I621" s="119"/>
      <c r="J621" s="38"/>
      <c r="K621" s="119"/>
      <c r="L621" s="119"/>
      <c r="M621" s="36"/>
      <c r="N621" s="42"/>
      <c r="O621" s="42"/>
    </row>
    <row r="622" spans="1:15" ht="12.75">
      <c r="A622" s="13"/>
      <c r="B622" s="63"/>
      <c r="C622" s="38"/>
      <c r="D622" s="120"/>
      <c r="E622" s="120"/>
      <c r="F622" s="63"/>
      <c r="G622" s="38"/>
      <c r="H622" s="120"/>
      <c r="I622" s="120"/>
      <c r="J622" s="38"/>
      <c r="K622" s="120"/>
      <c r="L622" s="120"/>
      <c r="M622" s="36"/>
      <c r="N622" s="118" t="s">
        <v>109</v>
      </c>
      <c r="O622" s="118"/>
    </row>
    <row r="623" spans="1:15" ht="12.75">
      <c r="A623" s="13"/>
      <c r="B623" s="13"/>
      <c r="C623" s="13"/>
      <c r="D623" s="13"/>
      <c r="E623" s="13"/>
      <c r="F623" s="13"/>
      <c r="G623" s="13"/>
      <c r="H623" s="38"/>
      <c r="I623" s="13"/>
      <c r="J623" s="13"/>
      <c r="K623" s="38"/>
      <c r="L623" s="38"/>
      <c r="M623" s="36"/>
      <c r="N623" s="36" t="s">
        <v>95</v>
      </c>
      <c r="O623" s="36" t="s">
        <v>106</v>
      </c>
    </row>
    <row r="624" spans="1:68" s="23" customFormat="1" ht="12.75">
      <c r="A624" s="40"/>
      <c r="B624" s="40"/>
      <c r="C624" s="40"/>
      <c r="D624" s="40"/>
      <c r="E624" s="40"/>
      <c r="F624" s="40"/>
      <c r="G624" s="40"/>
      <c r="H624" s="40"/>
      <c r="I624" s="41"/>
      <c r="J624" s="41"/>
      <c r="K624" s="46"/>
      <c r="L624" s="46"/>
      <c r="M624" s="4"/>
      <c r="N624" s="4">
        <v>82</v>
      </c>
      <c r="O624" s="4">
        <v>79</v>
      </c>
      <c r="U624" s="4"/>
      <c r="AD624" s="4"/>
      <c r="AM624" s="4"/>
      <c r="AV624" s="4"/>
      <c r="BE624" s="4"/>
      <c r="BN624" s="4"/>
      <c r="BP624" s="4"/>
    </row>
    <row r="625" spans="1:15" ht="12.75">
      <c r="A625" s="4"/>
      <c r="B625" s="8"/>
      <c r="C625" s="4"/>
      <c r="D625" s="8"/>
      <c r="E625" s="8"/>
      <c r="F625" s="8"/>
      <c r="G625" s="4"/>
      <c r="H625" s="8"/>
      <c r="I625" s="8"/>
      <c r="J625" s="8"/>
      <c r="K625" s="8"/>
      <c r="L625" s="8"/>
      <c r="M625" s="4"/>
      <c r="N625" s="8">
        <f>59511/82</f>
        <v>725.7439024390244</v>
      </c>
      <c r="O625" s="7">
        <f>62781/79</f>
        <v>794.6962025316456</v>
      </c>
    </row>
    <row r="626" spans="1:15" ht="12.75">
      <c r="A626" s="4"/>
      <c r="B626" s="8"/>
      <c r="C626" s="4"/>
      <c r="D626" s="8"/>
      <c r="E626" s="39"/>
      <c r="F626" s="39"/>
      <c r="G626" s="4"/>
      <c r="H626" s="8"/>
      <c r="I626" s="39"/>
      <c r="J626" s="39"/>
      <c r="K626" s="8"/>
      <c r="L626" s="39"/>
      <c r="M626" s="4"/>
      <c r="N626" s="8">
        <f>(255699+473179+139039+28426)/82</f>
        <v>10931.012195121952</v>
      </c>
      <c r="O626" s="7">
        <f>914241/79</f>
        <v>11572.67088607595</v>
      </c>
    </row>
    <row r="627" spans="1:15" ht="12.75">
      <c r="A627" s="5"/>
      <c r="B627" s="5"/>
      <c r="C627" s="5"/>
      <c r="D627" s="5"/>
      <c r="E627" s="26"/>
      <c r="F627" s="26"/>
      <c r="G627" s="5"/>
      <c r="H627" s="5"/>
      <c r="I627" s="26"/>
      <c r="J627" s="26"/>
      <c r="K627" s="5"/>
      <c r="L627" s="26"/>
      <c r="M627" s="4"/>
      <c r="N627" s="5">
        <f>(269693400+198123500)/896343</f>
        <v>521.9172794343237</v>
      </c>
      <c r="O627" s="6">
        <f>(332005200+247703700)/914241</f>
        <v>634.0876202226765</v>
      </c>
    </row>
    <row r="628" spans="1:15" ht="12.75">
      <c r="A628" s="5"/>
      <c r="B628" s="5"/>
      <c r="C628" s="5"/>
      <c r="D628" s="5"/>
      <c r="E628" s="47"/>
      <c r="F628" s="47"/>
      <c r="G628" s="5"/>
      <c r="H628" s="5"/>
      <c r="I628" s="26"/>
      <c r="J628" s="26"/>
      <c r="K628" s="5"/>
      <c r="L628" s="26"/>
      <c r="M628" s="4"/>
      <c r="N628" s="5">
        <f>3120700/896343</f>
        <v>3.481591310469318</v>
      </c>
      <c r="O628" s="6">
        <f>4273300/914241</f>
        <v>4.674150470171432</v>
      </c>
    </row>
    <row r="629" spans="1:15" ht="12.75">
      <c r="A629" s="4"/>
      <c r="B629" s="4"/>
      <c r="C629" s="4"/>
      <c r="D629" s="4"/>
      <c r="E629" s="23"/>
      <c r="F629" s="23"/>
      <c r="G629" s="4"/>
      <c r="H629" s="4"/>
      <c r="I629" s="23"/>
      <c r="J629" s="23"/>
      <c r="L629" s="23"/>
      <c r="M629" s="4"/>
      <c r="N629" s="4"/>
      <c r="O629" s="3"/>
    </row>
    <row r="630" spans="1:15" ht="12.75">
      <c r="A630" s="4"/>
      <c r="B630" s="8"/>
      <c r="C630" s="4"/>
      <c r="D630" s="8"/>
      <c r="E630" s="8"/>
      <c r="F630" s="8"/>
      <c r="G630" s="4"/>
      <c r="H630" s="8"/>
      <c r="I630" s="39"/>
      <c r="J630" s="39"/>
      <c r="K630" s="8"/>
      <c r="L630" s="39"/>
      <c r="M630" s="4"/>
      <c r="N630" s="8">
        <f>(29559+189616)/82</f>
        <v>2672.8658536585367</v>
      </c>
      <c r="O630" s="7">
        <f>315554/79</f>
        <v>3994.3544303797466</v>
      </c>
    </row>
    <row r="631" spans="1:15" ht="12.75">
      <c r="A631" s="4"/>
      <c r="B631" s="8"/>
      <c r="C631" s="4"/>
      <c r="D631" s="8"/>
      <c r="E631" s="8"/>
      <c r="F631" s="8"/>
      <c r="G631" s="4"/>
      <c r="H631" s="8"/>
      <c r="I631" s="39"/>
      <c r="J631" s="39"/>
      <c r="K631" s="8"/>
      <c r="L631" s="39"/>
      <c r="M631" s="4"/>
      <c r="N631" s="8">
        <f>2696934/82</f>
        <v>32889.439024390245</v>
      </c>
      <c r="O631" s="7">
        <f>3320052/79</f>
        <v>42025.9746835443</v>
      </c>
    </row>
    <row r="632" spans="1:15" ht="12.75">
      <c r="A632" s="4"/>
      <c r="B632" s="8"/>
      <c r="C632" s="4"/>
      <c r="D632" s="8"/>
      <c r="E632" s="8"/>
      <c r="F632" s="8"/>
      <c r="G632" s="4"/>
      <c r="H632" s="8"/>
      <c r="I632" s="39"/>
      <c r="J632" s="39"/>
      <c r="K632" s="8"/>
      <c r="L632" s="39"/>
      <c r="M632" s="4"/>
      <c r="N632" s="8">
        <f>950977/82</f>
        <v>11597.280487804877</v>
      </c>
      <c r="O632" s="7">
        <f>1176150/79</f>
        <v>14887.974683544304</v>
      </c>
    </row>
    <row r="633" spans="1:15" ht="12.75">
      <c r="A633" s="4"/>
      <c r="B633" s="8"/>
      <c r="C633" s="4"/>
      <c r="D633" s="8"/>
      <c r="E633" s="8"/>
      <c r="F633" s="8"/>
      <c r="G633" s="4"/>
      <c r="H633" s="8"/>
      <c r="I633" s="39"/>
      <c r="J633" s="39"/>
      <c r="K633" s="8"/>
      <c r="L633" s="39"/>
      <c r="M633" s="4"/>
      <c r="N633" s="8">
        <f>1981235/82</f>
        <v>24161.40243902439</v>
      </c>
      <c r="O633" s="7">
        <f>2477037/79</f>
        <v>31354.898734177215</v>
      </c>
    </row>
    <row r="634" spans="1:15" ht="12.75">
      <c r="A634" s="4"/>
      <c r="B634" s="8"/>
      <c r="C634" s="4"/>
      <c r="D634" s="4"/>
      <c r="E634" s="8"/>
      <c r="F634" s="8"/>
      <c r="G634" s="4"/>
      <c r="H634" s="4"/>
      <c r="I634" s="39"/>
      <c r="J634" s="39"/>
      <c r="K634" s="8"/>
      <c r="L634" s="39"/>
      <c r="M634" s="4"/>
      <c r="N634" s="4"/>
      <c r="O634" s="7"/>
    </row>
    <row r="635" spans="1:15" ht="12.75">
      <c r="A635" s="4"/>
      <c r="B635" s="8"/>
      <c r="C635" s="4"/>
      <c r="D635" s="4"/>
      <c r="E635" s="8"/>
      <c r="F635" s="8"/>
      <c r="G635" s="4"/>
      <c r="H635" s="8"/>
      <c r="I635" s="39"/>
      <c r="J635" s="39"/>
      <c r="K635" s="8"/>
      <c r="L635" s="39"/>
      <c r="M635" s="4"/>
      <c r="N635" s="8">
        <f>231673/82</f>
        <v>2825.2804878048782</v>
      </c>
      <c r="O635" s="7">
        <f>309568/79</f>
        <v>3918.5822784810125</v>
      </c>
    </row>
    <row r="636" spans="1:15" ht="12.75">
      <c r="A636" s="4"/>
      <c r="B636" s="8"/>
      <c r="C636" s="4"/>
      <c r="D636" s="8"/>
      <c r="E636" s="8"/>
      <c r="F636" s="8"/>
      <c r="G636" s="4"/>
      <c r="H636" s="8"/>
      <c r="I636" s="39"/>
      <c r="J636" s="39"/>
      <c r="K636" s="8"/>
      <c r="L636" s="39"/>
      <c r="M636" s="4"/>
      <c r="N636" s="8">
        <f>43041/82</f>
        <v>524.890243902439</v>
      </c>
      <c r="O636" s="7">
        <f>59316/79</f>
        <v>750.8354430379746</v>
      </c>
    </row>
    <row r="637" spans="1:15" ht="12.75">
      <c r="A637" s="4"/>
      <c r="B637" s="8"/>
      <c r="C637" s="4"/>
      <c r="D637" s="8"/>
      <c r="E637" s="8"/>
      <c r="F637" s="8"/>
      <c r="G637" s="4"/>
      <c r="H637" s="8"/>
      <c r="I637" s="39"/>
      <c r="J637" s="39"/>
      <c r="K637" s="8"/>
      <c r="L637" s="39"/>
      <c r="N637" s="31">
        <f>142418/82</f>
        <v>1736.8048780487804</v>
      </c>
      <c r="O637" s="7">
        <f>207999/79</f>
        <v>2632.8987341772154</v>
      </c>
    </row>
    <row r="638" spans="1:15" ht="12.75">
      <c r="A638" s="4"/>
      <c r="B638" s="8"/>
      <c r="C638" s="4"/>
      <c r="D638" s="8"/>
      <c r="E638" s="8"/>
      <c r="F638" s="8"/>
      <c r="G638" s="4"/>
      <c r="H638" s="8"/>
      <c r="I638" s="39"/>
      <c r="J638" s="39"/>
      <c r="K638" s="8"/>
      <c r="L638" s="39"/>
      <c r="N638" s="31">
        <f>66315/82</f>
        <v>808.719512195122</v>
      </c>
      <c r="O638" s="7">
        <f>77213/79</f>
        <v>977.379746835443</v>
      </c>
    </row>
    <row r="639" spans="1:15" ht="12.75">
      <c r="A639" s="4"/>
      <c r="B639" s="4"/>
      <c r="C639" s="4"/>
      <c r="D639" s="4"/>
      <c r="E639" s="23"/>
      <c r="F639" s="23"/>
      <c r="G639" s="4"/>
      <c r="H639" s="4"/>
      <c r="I639" s="23"/>
      <c r="J639" s="23"/>
      <c r="L639" s="23"/>
      <c r="O639" s="3"/>
    </row>
    <row r="640" spans="1:15" ht="12.75">
      <c r="A640" s="5"/>
      <c r="B640" s="5"/>
      <c r="C640" s="5"/>
      <c r="D640" s="5"/>
      <c r="E640" s="5"/>
      <c r="F640" s="5"/>
      <c r="G640" s="5"/>
      <c r="H640" s="5"/>
      <c r="I640" s="26"/>
      <c r="J640" s="26"/>
      <c r="K640" s="5"/>
      <c r="L640" s="26"/>
      <c r="N640" s="32">
        <v>4.82</v>
      </c>
      <c r="O640" s="5">
        <v>5.81</v>
      </c>
    </row>
    <row r="641" spans="1:15" ht="12.75">
      <c r="A641" s="5"/>
      <c r="B641" s="5"/>
      <c r="C641" s="5"/>
      <c r="D641" s="5"/>
      <c r="E641" s="5"/>
      <c r="F641" s="5"/>
      <c r="G641" s="5"/>
      <c r="H641" s="5"/>
      <c r="I641" s="26"/>
      <c r="J641" s="26"/>
      <c r="K641" s="5"/>
      <c r="L641" s="26"/>
      <c r="N641" s="32">
        <v>4.12</v>
      </c>
      <c r="O641" s="5">
        <v>4.11</v>
      </c>
    </row>
    <row r="642" spans="1:15" ht="12.75">
      <c r="A642" s="5"/>
      <c r="B642" s="5"/>
      <c r="C642" s="5"/>
      <c r="D642" s="5"/>
      <c r="E642" s="5"/>
      <c r="F642" s="5"/>
      <c r="G642" s="5"/>
      <c r="H642" s="5"/>
      <c r="I642" s="26"/>
      <c r="J642" s="26"/>
      <c r="K642" s="5"/>
      <c r="L642" s="26"/>
      <c r="N642" s="32">
        <v>17.32</v>
      </c>
      <c r="O642" s="5">
        <v>13.96</v>
      </c>
    </row>
    <row r="643" spans="1:15" ht="12.75">
      <c r="A643" s="5"/>
      <c r="B643" s="5"/>
      <c r="C643" s="5"/>
      <c r="D643" s="5"/>
      <c r="E643" s="23"/>
      <c r="F643" s="23"/>
      <c r="G643" s="5"/>
      <c r="H643" s="5"/>
      <c r="I643" s="23"/>
      <c r="J643" s="23"/>
      <c r="K643" s="5"/>
      <c r="L643" s="23"/>
      <c r="O643" s="6"/>
    </row>
    <row r="644" spans="1:15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N644" s="5">
        <v>1.04</v>
      </c>
      <c r="O644" s="5">
        <v>1.27</v>
      </c>
    </row>
    <row r="645" spans="1:15" ht="12.75">
      <c r="A645" s="5"/>
      <c r="B645" s="5"/>
      <c r="C645" s="5"/>
      <c r="D645" s="5"/>
      <c r="E645" s="26"/>
      <c r="F645" s="26"/>
      <c r="G645" s="5"/>
      <c r="H645" s="5"/>
      <c r="I645" s="26"/>
      <c r="J645" s="26"/>
      <c r="K645" s="5"/>
      <c r="L645" s="26"/>
      <c r="N645" s="5">
        <v>12.3</v>
      </c>
      <c r="O645" s="6">
        <v>13</v>
      </c>
    </row>
    <row r="646" spans="1:15" ht="12.75">
      <c r="A646" s="5"/>
      <c r="B646" s="5"/>
      <c r="C646" s="5"/>
      <c r="D646" s="5"/>
      <c r="E646" s="26"/>
      <c r="F646" s="26"/>
      <c r="G646" s="5"/>
      <c r="H646" s="5"/>
      <c r="I646" s="26"/>
      <c r="J646" s="26"/>
      <c r="K646" s="5"/>
      <c r="L646" s="26"/>
      <c r="N646" s="32">
        <v>1.01</v>
      </c>
      <c r="O646" s="5">
        <v>1</v>
      </c>
    </row>
  </sheetData>
  <sheetProtection/>
  <mergeCells count="17">
    <mergeCell ref="G31:H31"/>
    <mergeCell ref="G59:H59"/>
    <mergeCell ref="G115:H115"/>
    <mergeCell ref="G143:H143"/>
    <mergeCell ref="G507:H507"/>
    <mergeCell ref="G535:H535"/>
    <mergeCell ref="G311:H311"/>
    <mergeCell ref="G367:H367"/>
    <mergeCell ref="G395:H395"/>
    <mergeCell ref="G423:H423"/>
    <mergeCell ref="N622:O622"/>
    <mergeCell ref="H621:I621"/>
    <mergeCell ref="H622:I622"/>
    <mergeCell ref="D621:E621"/>
    <mergeCell ref="K621:L621"/>
    <mergeCell ref="D622:E622"/>
    <mergeCell ref="K622:L622"/>
  </mergeCells>
  <printOptions/>
  <pageMargins left="0.75" right="0.75" top="1" bottom="1" header="0.5" footer="0.5"/>
  <pageSetup fitToHeight="1" fitToWidth="1" horizontalDpi="300" verticalDpi="300" orientation="landscape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31.7109375" style="104" bestFit="1" customWidth="1"/>
    <col min="2" max="3" width="7.57421875" style="104" bestFit="1" customWidth="1"/>
    <col min="4" max="4" width="1.7109375" style="104" customWidth="1"/>
    <col min="5" max="6" width="7.57421875" style="104" bestFit="1" customWidth="1"/>
    <col min="7" max="7" width="1.7109375" style="104" customWidth="1"/>
    <col min="8" max="9" width="7.57421875" style="104" bestFit="1" customWidth="1"/>
    <col min="10" max="10" width="1.7109375" style="104" customWidth="1"/>
    <col min="11" max="12" width="7.57421875" style="104" bestFit="1" customWidth="1"/>
    <col min="13" max="13" width="1.7109375" style="104" customWidth="1"/>
    <col min="14" max="15" width="7.57421875" style="104" bestFit="1" customWidth="1"/>
    <col min="16" max="16384" width="9.140625" style="104" customWidth="1"/>
  </cols>
  <sheetData>
    <row r="1" spans="1:15" ht="12.75">
      <c r="A1" s="122" t="s">
        <v>112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105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>
      <c r="A3" s="123" t="s">
        <v>118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6.25" customHeight="1">
      <c r="A4" s="124" t="s">
        <v>1</v>
      </c>
      <c r="B4" s="126" t="s">
        <v>119</v>
      </c>
      <c r="C4" s="125"/>
      <c r="D4" s="94"/>
      <c r="E4" s="126" t="s">
        <v>120</v>
      </c>
      <c r="F4" s="125"/>
      <c r="G4" s="94"/>
      <c r="H4" s="126" t="s">
        <v>121</v>
      </c>
      <c r="I4" s="125"/>
      <c r="J4" s="94"/>
      <c r="K4" s="126" t="s">
        <v>122</v>
      </c>
      <c r="L4" s="125"/>
      <c r="M4" s="95"/>
      <c r="N4" s="125" t="s">
        <v>109</v>
      </c>
      <c r="O4" s="125"/>
    </row>
    <row r="5" spans="1:15" ht="12.75">
      <c r="A5" s="124"/>
      <c r="B5" s="96" t="s">
        <v>106</v>
      </c>
      <c r="C5" s="97" t="s">
        <v>111</v>
      </c>
      <c r="D5" s="96"/>
      <c r="E5" s="96" t="s">
        <v>106</v>
      </c>
      <c r="F5" s="96" t="s">
        <v>111</v>
      </c>
      <c r="G5" s="96"/>
      <c r="H5" s="96" t="s">
        <v>106</v>
      </c>
      <c r="I5" s="96" t="s">
        <v>111</v>
      </c>
      <c r="J5" s="96"/>
      <c r="K5" s="96" t="s">
        <v>106</v>
      </c>
      <c r="L5" s="96" t="s">
        <v>111</v>
      </c>
      <c r="M5" s="98"/>
      <c r="N5" s="96" t="s">
        <v>106</v>
      </c>
      <c r="O5" s="96" t="s">
        <v>111</v>
      </c>
    </row>
    <row r="6" spans="1:15" s="105" customFormat="1" ht="12.75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  <c r="N6" s="96"/>
      <c r="O6" s="96"/>
    </row>
    <row r="7" spans="1:15" ht="12.75">
      <c r="A7" s="80" t="s">
        <v>124</v>
      </c>
      <c r="B7" s="79">
        <v>8</v>
      </c>
      <c r="C7" s="81">
        <v>7</v>
      </c>
      <c r="D7" s="79"/>
      <c r="E7" s="79">
        <v>20</v>
      </c>
      <c r="F7" s="79">
        <v>20</v>
      </c>
      <c r="G7" s="79"/>
      <c r="H7" s="82">
        <v>23</v>
      </c>
      <c r="I7" s="79">
        <v>21</v>
      </c>
      <c r="J7" s="79"/>
      <c r="K7" s="79">
        <v>28</v>
      </c>
      <c r="L7" s="83">
        <v>30</v>
      </c>
      <c r="M7" s="81"/>
      <c r="N7" s="99">
        <v>79</v>
      </c>
      <c r="O7" s="98">
        <v>78</v>
      </c>
    </row>
    <row r="8" spans="1:15" ht="12.75">
      <c r="A8" s="80"/>
      <c r="B8" s="79"/>
      <c r="C8" s="81"/>
      <c r="D8" s="79"/>
      <c r="E8" s="79"/>
      <c r="F8" s="79"/>
      <c r="G8" s="79"/>
      <c r="H8" s="82"/>
      <c r="I8" s="79"/>
      <c r="J8" s="79"/>
      <c r="K8" s="79"/>
      <c r="L8" s="83"/>
      <c r="M8" s="81"/>
      <c r="N8" s="99"/>
      <c r="O8" s="98"/>
    </row>
    <row r="9" spans="1:15" ht="12.75">
      <c r="A9" s="84" t="s">
        <v>2</v>
      </c>
      <c r="B9" s="83">
        <v>1897</v>
      </c>
      <c r="C9" s="81">
        <v>2291</v>
      </c>
      <c r="D9" s="82"/>
      <c r="E9" s="83">
        <v>1892</v>
      </c>
      <c r="F9" s="85">
        <v>1967.85</v>
      </c>
      <c r="G9" s="82"/>
      <c r="H9" s="83">
        <v>348</v>
      </c>
      <c r="I9" s="85">
        <v>411.4761904761905</v>
      </c>
      <c r="J9" s="83"/>
      <c r="K9" s="83">
        <v>10</v>
      </c>
      <c r="L9" s="7">
        <v>10</v>
      </c>
      <c r="M9" s="81"/>
      <c r="N9" s="100">
        <v>776</v>
      </c>
      <c r="O9" s="50">
        <v>825</v>
      </c>
    </row>
    <row r="10" spans="1:15" ht="12.75">
      <c r="A10" s="84" t="s">
        <v>3</v>
      </c>
      <c r="B10" s="83">
        <v>31126</v>
      </c>
      <c r="C10" s="85">
        <v>38371.142857142855</v>
      </c>
      <c r="D10" s="82"/>
      <c r="E10" s="85">
        <v>23320</v>
      </c>
      <c r="F10" s="85">
        <v>23303.15</v>
      </c>
      <c r="G10" s="82"/>
      <c r="H10" s="85">
        <v>7259.130434782609</v>
      </c>
      <c r="I10" s="85">
        <v>8289.190476190477</v>
      </c>
      <c r="J10" s="85"/>
      <c r="K10" s="85">
        <v>1182.357142857143</v>
      </c>
      <c r="L10" s="31">
        <v>1010</v>
      </c>
      <c r="M10" s="81"/>
      <c r="N10" s="100">
        <v>11588.278481012658</v>
      </c>
      <c r="O10" s="50">
        <v>12039</v>
      </c>
    </row>
    <row r="11" spans="1:15" ht="12.75">
      <c r="A11" s="86" t="s">
        <v>100</v>
      </c>
      <c r="B11" s="87">
        <v>549.22</v>
      </c>
      <c r="C11" s="88">
        <v>650.2836953365252</v>
      </c>
      <c r="D11" s="82"/>
      <c r="E11" s="88">
        <v>618.28</v>
      </c>
      <c r="F11" s="88">
        <v>778.061120492294</v>
      </c>
      <c r="G11" s="82"/>
      <c r="H11" s="88">
        <v>714.8</v>
      </c>
      <c r="I11" s="88">
        <v>744.2722306158911</v>
      </c>
      <c r="J11" s="88"/>
      <c r="K11" s="88">
        <v>1064.14</v>
      </c>
      <c r="L11" s="32">
        <v>1252.28</v>
      </c>
      <c r="M11" s="81"/>
      <c r="N11" s="102">
        <v>633.22</v>
      </c>
      <c r="O11" s="50">
        <v>750.55</v>
      </c>
    </row>
    <row r="12" spans="1:15" ht="12.75">
      <c r="A12" s="86" t="s">
        <v>101</v>
      </c>
      <c r="B12" s="87">
        <v>3.62</v>
      </c>
      <c r="C12" s="88">
        <v>4.428923521396287</v>
      </c>
      <c r="D12" s="82"/>
      <c r="E12" s="89">
        <v>3.770841910251132</v>
      </c>
      <c r="F12" s="88">
        <v>4.82681525888131</v>
      </c>
      <c r="G12" s="82"/>
      <c r="H12" s="88">
        <v>5.7</v>
      </c>
      <c r="I12" s="88">
        <v>6.156037984064157</v>
      </c>
      <c r="J12" s="88"/>
      <c r="K12" s="88">
        <v>19.9673853959051</v>
      </c>
      <c r="L12" s="32">
        <v>24.78</v>
      </c>
      <c r="M12" s="81"/>
      <c r="N12" s="102">
        <v>4.67</v>
      </c>
      <c r="O12" s="67">
        <v>5.6</v>
      </c>
    </row>
    <row r="13" spans="1:15" ht="12.75">
      <c r="A13" s="84"/>
      <c r="B13" s="90"/>
      <c r="C13" s="91"/>
      <c r="D13" s="82"/>
      <c r="E13" s="81"/>
      <c r="F13" s="85"/>
      <c r="G13" s="82"/>
      <c r="H13" s="81"/>
      <c r="I13" s="81"/>
      <c r="J13" s="81"/>
      <c r="K13" s="81"/>
      <c r="L13"/>
      <c r="M13" s="81"/>
      <c r="N13" s="99"/>
      <c r="O13" s="50"/>
    </row>
    <row r="14" spans="1:15" ht="12.75">
      <c r="A14" s="84" t="s">
        <v>123</v>
      </c>
      <c r="B14" s="83">
        <v>7713.25</v>
      </c>
      <c r="C14" s="85">
        <v>10345.945628571428</v>
      </c>
      <c r="D14" s="82"/>
      <c r="E14" s="82">
        <v>5654</v>
      </c>
      <c r="F14" s="85">
        <v>6793.809395000001</v>
      </c>
      <c r="G14" s="82"/>
      <c r="H14" s="85">
        <v>3972.7391304347825</v>
      </c>
      <c r="I14" s="85">
        <v>4715.714285714285</v>
      </c>
      <c r="J14" s="85"/>
      <c r="K14" s="85">
        <v>1761.857142857143</v>
      </c>
      <c r="L14" s="31">
        <v>1995</v>
      </c>
      <c r="M14" s="81"/>
      <c r="N14" s="100">
        <v>3994</v>
      </c>
      <c r="O14" s="50">
        <v>4708</v>
      </c>
    </row>
    <row r="15" spans="1:15" ht="12.75">
      <c r="A15" s="84" t="s">
        <v>4</v>
      </c>
      <c r="B15" s="83">
        <v>96734.25</v>
      </c>
      <c r="C15" s="85">
        <v>143863.18587142855</v>
      </c>
      <c r="D15" s="82"/>
      <c r="E15" s="82">
        <f>1679993/20</f>
        <v>83999.65</v>
      </c>
      <c r="F15" s="85">
        <v>105285.29249500002</v>
      </c>
      <c r="G15" s="82"/>
      <c r="H15" s="85">
        <v>29349</v>
      </c>
      <c r="I15" s="85">
        <v>34610.142857142855</v>
      </c>
      <c r="J15" s="85"/>
      <c r="K15" s="85">
        <v>6827</v>
      </c>
      <c r="L15" s="31">
        <v>7136</v>
      </c>
      <c r="M15" s="81"/>
      <c r="N15" s="100">
        <v>42026</v>
      </c>
      <c r="O15" s="50">
        <v>51970</v>
      </c>
    </row>
    <row r="16" spans="1:15" ht="12.75">
      <c r="A16" s="84" t="s">
        <v>5</v>
      </c>
      <c r="B16" s="83">
        <v>32978</v>
      </c>
      <c r="C16" s="85">
        <v>51089.129157142845</v>
      </c>
      <c r="D16" s="82"/>
      <c r="E16" s="82">
        <v>26801</v>
      </c>
      <c r="F16" s="85">
        <v>32752.091715</v>
      </c>
      <c r="G16" s="82"/>
      <c r="H16" s="85">
        <v>12112</v>
      </c>
      <c r="I16" s="85">
        <v>14440.333333333334</v>
      </c>
      <c r="J16" s="85"/>
      <c r="K16" s="85">
        <v>3532.5</v>
      </c>
      <c r="L16" s="31">
        <v>4345</v>
      </c>
      <c r="M16" s="81"/>
      <c r="N16" s="100">
        <v>14903</v>
      </c>
      <c r="O16" s="50">
        <v>18542</v>
      </c>
    </row>
    <row r="17" spans="1:15" ht="12.75">
      <c r="A17" s="84" t="s">
        <v>6</v>
      </c>
      <c r="B17" s="83">
        <v>74215.375</v>
      </c>
      <c r="C17" s="85">
        <v>105658.04307142856</v>
      </c>
      <c r="D17" s="82"/>
      <c r="E17" s="82">
        <v>60184</v>
      </c>
      <c r="F17" s="85">
        <v>76027.48173999999</v>
      </c>
      <c r="G17" s="82"/>
      <c r="H17" s="85">
        <v>22539.217391304348</v>
      </c>
      <c r="I17" s="85">
        <v>27084</v>
      </c>
      <c r="J17" s="85"/>
      <c r="K17" s="85">
        <v>5754.75</v>
      </c>
      <c r="L17" s="31">
        <v>5514</v>
      </c>
      <c r="M17" s="81"/>
      <c r="N17" s="100">
        <v>31354</v>
      </c>
      <c r="O17" s="50">
        <v>38389</v>
      </c>
    </row>
    <row r="18" spans="1:15" ht="12.75">
      <c r="A18" s="84"/>
      <c r="B18" s="83"/>
      <c r="C18" s="85"/>
      <c r="D18" s="82"/>
      <c r="E18" s="82"/>
      <c r="F18" s="85"/>
      <c r="G18" s="82"/>
      <c r="H18" s="85"/>
      <c r="I18" s="85"/>
      <c r="J18" s="85"/>
      <c r="K18" s="85"/>
      <c r="L18" s="31"/>
      <c r="M18" s="81"/>
      <c r="N18" s="99"/>
      <c r="O18" s="50"/>
    </row>
    <row r="19" spans="1:15" ht="12.75">
      <c r="A19" s="84" t="s">
        <v>7</v>
      </c>
      <c r="B19" s="83">
        <v>8803.375</v>
      </c>
      <c r="C19" s="85">
        <v>12742.252985714284</v>
      </c>
      <c r="D19" s="82"/>
      <c r="E19" s="82">
        <v>7132</v>
      </c>
      <c r="F19" s="85">
        <v>9211.62242</v>
      </c>
      <c r="G19" s="82"/>
      <c r="H19" s="85">
        <v>3087</v>
      </c>
      <c r="I19" s="85">
        <v>4004.190476190476</v>
      </c>
      <c r="J19" s="85"/>
      <c r="K19" s="85">
        <v>872.0357142857143</v>
      </c>
      <c r="L19" s="31">
        <v>1011</v>
      </c>
      <c r="M19" s="81"/>
      <c r="N19" s="100">
        <v>3905</v>
      </c>
      <c r="O19" s="50">
        <v>4972</v>
      </c>
    </row>
    <row r="20" spans="1:15" ht="12.75">
      <c r="A20" s="84" t="s">
        <v>8</v>
      </c>
      <c r="B20" s="83">
        <v>1477.125</v>
      </c>
      <c r="C20" s="85">
        <v>2296.0945142857145</v>
      </c>
      <c r="D20" s="82"/>
      <c r="E20" s="82">
        <v>1049</v>
      </c>
      <c r="F20" s="85">
        <v>1305.3921150000003</v>
      </c>
      <c r="G20" s="82"/>
      <c r="H20" s="85">
        <v>739</v>
      </c>
      <c r="I20" s="85">
        <v>848.2857142857143</v>
      </c>
      <c r="J20" s="85"/>
      <c r="K20" s="85">
        <v>378</v>
      </c>
      <c r="L20" s="31">
        <v>496</v>
      </c>
      <c r="M20" s="81"/>
      <c r="N20" s="100">
        <v>764</v>
      </c>
      <c r="O20" s="50">
        <v>960</v>
      </c>
    </row>
    <row r="21" spans="1:15" ht="12.75">
      <c r="A21" s="84" t="s">
        <v>9</v>
      </c>
      <c r="B21" s="83">
        <v>5976.125</v>
      </c>
      <c r="C21" s="85">
        <v>8824.347685714283</v>
      </c>
      <c r="D21" s="82"/>
      <c r="E21" s="82">
        <f>101093/20</f>
        <v>5054.65</v>
      </c>
      <c r="F21" s="85">
        <v>6583.809094999999</v>
      </c>
      <c r="G21" s="82"/>
      <c r="H21" s="85">
        <v>2108.478260869565</v>
      </c>
      <c r="I21" s="85">
        <v>2681.6190476190477</v>
      </c>
      <c r="J21" s="85"/>
      <c r="K21" s="85">
        <v>378.7142857142857</v>
      </c>
      <c r="L21" s="31">
        <v>427</v>
      </c>
      <c r="M21" s="81"/>
      <c r="N21" s="101">
        <v>2633</v>
      </c>
      <c r="O21" s="50">
        <v>3366</v>
      </c>
    </row>
    <row r="22" spans="1:15" ht="12.75">
      <c r="A22" s="84" t="s">
        <v>10</v>
      </c>
      <c r="B22" s="83">
        <v>2124</v>
      </c>
      <c r="C22" s="85">
        <v>2869.6726428571424</v>
      </c>
      <c r="D22" s="82"/>
      <c r="E22" s="82">
        <v>1483</v>
      </c>
      <c r="F22" s="85">
        <v>1755.0767649999998</v>
      </c>
      <c r="G22" s="82"/>
      <c r="H22" s="85">
        <v>881.304347826087</v>
      </c>
      <c r="I22" s="85">
        <v>1027.3809523809523</v>
      </c>
      <c r="J22" s="85"/>
      <c r="K22" s="85">
        <v>369.85714285714283</v>
      </c>
      <c r="L22" s="31">
        <v>410</v>
      </c>
      <c r="M22" s="81"/>
      <c r="N22" s="101">
        <v>978</v>
      </c>
      <c r="O22" s="50">
        <v>1142</v>
      </c>
    </row>
    <row r="23" spans="1:15" ht="12.75">
      <c r="A23" s="84"/>
      <c r="B23" s="90"/>
      <c r="C23" s="90"/>
      <c r="D23" s="79"/>
      <c r="E23" s="81"/>
      <c r="F23" s="81"/>
      <c r="G23" s="79"/>
      <c r="H23" s="81"/>
      <c r="I23" s="81"/>
      <c r="J23" s="81"/>
      <c r="K23" s="81"/>
      <c r="L23"/>
      <c r="M23" s="81"/>
      <c r="N23" s="98"/>
      <c r="O23" s="48"/>
    </row>
    <row r="24" spans="1:15" ht="12.75">
      <c r="A24" s="86" t="s">
        <v>99</v>
      </c>
      <c r="B24" s="87">
        <v>5.9</v>
      </c>
      <c r="C24" s="92">
        <v>6.07</v>
      </c>
      <c r="D24" s="93"/>
      <c r="E24" s="93">
        <v>5.82</v>
      </c>
      <c r="F24" s="93">
        <v>6.18</v>
      </c>
      <c r="G24" s="93"/>
      <c r="H24" s="88">
        <v>6.13</v>
      </c>
      <c r="I24" s="88">
        <v>6.25</v>
      </c>
      <c r="J24" s="88"/>
      <c r="K24" s="88">
        <v>4.37</v>
      </c>
      <c r="L24" s="32">
        <v>4.51</v>
      </c>
      <c r="M24" s="81"/>
      <c r="N24" s="103">
        <v>5.8</v>
      </c>
      <c r="O24" s="50">
        <v>6.05</v>
      </c>
    </row>
    <row r="25" spans="1:15" ht="12.75">
      <c r="A25" s="86" t="s">
        <v>98</v>
      </c>
      <c r="B25" s="87">
        <v>3.65</v>
      </c>
      <c r="C25" s="92">
        <v>3.82</v>
      </c>
      <c r="D25" s="93"/>
      <c r="E25" s="93">
        <v>3.69</v>
      </c>
      <c r="F25" s="93">
        <v>4.01</v>
      </c>
      <c r="G25" s="93"/>
      <c r="H25" s="88">
        <v>4.88</v>
      </c>
      <c r="I25" s="88">
        <v>5.09</v>
      </c>
      <c r="J25" s="88"/>
      <c r="K25" s="88">
        <v>6.56</v>
      </c>
      <c r="L25" s="32">
        <v>8.1</v>
      </c>
      <c r="M25" s="81"/>
      <c r="N25" s="103">
        <v>4.12</v>
      </c>
      <c r="O25" s="50">
        <v>4.43</v>
      </c>
    </row>
    <row r="26" spans="1:15" ht="12.75">
      <c r="A26" s="86" t="s">
        <v>44</v>
      </c>
      <c r="B26" s="87">
        <v>15.89</v>
      </c>
      <c r="C26" s="92">
        <v>15.06</v>
      </c>
      <c r="D26" s="93"/>
      <c r="E26" s="93">
        <v>14.05</v>
      </c>
      <c r="F26" s="93">
        <v>13.14</v>
      </c>
      <c r="G26" s="93"/>
      <c r="H26" s="88">
        <v>10.34</v>
      </c>
      <c r="I26" s="88">
        <v>10.79</v>
      </c>
      <c r="J26" s="88"/>
      <c r="K26" s="88">
        <v>19.68</v>
      </c>
      <c r="L26" s="32">
        <v>19.45</v>
      </c>
      <c r="M26" s="81"/>
      <c r="N26" s="103">
        <v>13.99</v>
      </c>
      <c r="O26" s="50">
        <v>13.52</v>
      </c>
    </row>
    <row r="27" spans="1:15" ht="12.75">
      <c r="A27" s="86"/>
      <c r="B27" s="87"/>
      <c r="C27" s="87"/>
      <c r="D27" s="93"/>
      <c r="E27" s="81"/>
      <c r="F27" s="81"/>
      <c r="G27" s="93"/>
      <c r="H27" s="81"/>
      <c r="I27" s="81"/>
      <c r="J27" s="81"/>
      <c r="K27" s="81"/>
      <c r="L27"/>
      <c r="M27" s="81"/>
      <c r="N27" s="98"/>
      <c r="O27" s="50"/>
    </row>
    <row r="28" spans="1:15" ht="12.75">
      <c r="A28" s="86" t="s">
        <v>11</v>
      </c>
      <c r="B28" s="93">
        <v>0.97</v>
      </c>
      <c r="C28" s="92">
        <v>1.02</v>
      </c>
      <c r="D28" s="93"/>
      <c r="E28" s="93">
        <v>1.01</v>
      </c>
      <c r="F28" s="93">
        <v>1.03</v>
      </c>
      <c r="G28" s="93"/>
      <c r="H28" s="93">
        <v>1.13</v>
      </c>
      <c r="I28" s="93">
        <v>1.12</v>
      </c>
      <c r="J28" s="93"/>
      <c r="K28" s="93">
        <v>2.09</v>
      </c>
      <c r="L28" s="5">
        <v>1.98</v>
      </c>
      <c r="M28" s="81"/>
      <c r="N28" s="102">
        <v>1.12</v>
      </c>
      <c r="O28" s="50">
        <v>1.13</v>
      </c>
    </row>
    <row r="29" spans="1:15" ht="12.75">
      <c r="A29" s="86" t="s">
        <v>12</v>
      </c>
      <c r="B29" s="93">
        <v>13.21</v>
      </c>
      <c r="C29" s="93">
        <v>13.96</v>
      </c>
      <c r="D29" s="93"/>
      <c r="E29" s="88">
        <v>12.13</v>
      </c>
      <c r="F29" s="88">
        <v>13.24</v>
      </c>
      <c r="G29" s="93"/>
      <c r="H29" s="88">
        <v>14.34</v>
      </c>
      <c r="I29" s="88">
        <v>15.23</v>
      </c>
      <c r="J29" s="88"/>
      <c r="K29" s="88">
        <v>13.08</v>
      </c>
      <c r="L29" s="32">
        <v>14.3</v>
      </c>
      <c r="M29" s="81"/>
      <c r="N29" s="102">
        <v>13.01</v>
      </c>
      <c r="O29" s="54">
        <v>13.98</v>
      </c>
    </row>
    <row r="30" spans="1:15" ht="12.75">
      <c r="A30" s="86" t="s">
        <v>13</v>
      </c>
      <c r="B30" s="87">
        <v>1.43</v>
      </c>
      <c r="C30" s="87">
        <v>1.45</v>
      </c>
      <c r="D30" s="93"/>
      <c r="E30" s="88">
        <v>0.77</v>
      </c>
      <c r="F30" s="88">
        <v>0.68</v>
      </c>
      <c r="G30" s="93"/>
      <c r="H30" s="88">
        <v>1.09</v>
      </c>
      <c r="I30" s="88">
        <v>1.3</v>
      </c>
      <c r="J30" s="88"/>
      <c r="K30" s="88">
        <v>0.77</v>
      </c>
      <c r="L30" s="32">
        <v>1.8</v>
      </c>
      <c r="M30" s="81"/>
      <c r="N30" s="103">
        <v>1</v>
      </c>
      <c r="O30" s="54">
        <v>1.05</v>
      </c>
    </row>
    <row r="36" spans="1:15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.7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2.75">
      <c r="A39" s="127"/>
      <c r="B39" s="129"/>
      <c r="C39" s="130"/>
      <c r="D39" s="107"/>
      <c r="E39" s="129"/>
      <c r="F39" s="130"/>
      <c r="G39" s="107"/>
      <c r="H39" s="129"/>
      <c r="I39" s="130"/>
      <c r="J39" s="107"/>
      <c r="K39" s="129"/>
      <c r="L39" s="130"/>
      <c r="M39" s="80"/>
      <c r="N39" s="130"/>
      <c r="O39" s="130"/>
    </row>
    <row r="40" spans="1:15" ht="12.75">
      <c r="A40" s="127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78"/>
      <c r="O40" s="78"/>
    </row>
    <row r="41" spans="1:15" ht="12.7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78"/>
      <c r="O41" s="78"/>
    </row>
    <row r="42" spans="1:15" ht="12.75">
      <c r="A42" s="80"/>
      <c r="B42" s="79"/>
      <c r="C42" s="79"/>
      <c r="D42" s="79"/>
      <c r="E42" s="79"/>
      <c r="F42" s="79"/>
      <c r="G42" s="79"/>
      <c r="H42" s="82"/>
      <c r="I42" s="79"/>
      <c r="J42" s="79"/>
      <c r="K42" s="79"/>
      <c r="L42" s="82"/>
      <c r="M42" s="79"/>
      <c r="N42" s="79"/>
      <c r="O42" s="79"/>
    </row>
    <row r="43" spans="1:15" ht="12.75">
      <c r="A43" s="80"/>
      <c r="B43" s="79"/>
      <c r="C43" s="79"/>
      <c r="D43" s="79"/>
      <c r="E43" s="79"/>
      <c r="F43" s="79"/>
      <c r="G43" s="79"/>
      <c r="H43" s="82"/>
      <c r="I43" s="79"/>
      <c r="J43" s="79"/>
      <c r="K43" s="79"/>
      <c r="L43" s="82"/>
      <c r="M43" s="79"/>
      <c r="N43" s="79"/>
      <c r="O43" s="79"/>
    </row>
    <row r="44" spans="1:15" ht="12.75">
      <c r="A44" s="80"/>
      <c r="B44" s="82"/>
      <c r="C44" s="79"/>
      <c r="D44" s="82"/>
      <c r="E44" s="82"/>
      <c r="F44" s="82"/>
      <c r="G44" s="82"/>
      <c r="H44" s="82"/>
      <c r="I44" s="82"/>
      <c r="J44" s="82"/>
      <c r="K44" s="82"/>
      <c r="L44" s="82"/>
      <c r="M44" s="79"/>
      <c r="N44" s="82"/>
      <c r="O44" s="82"/>
    </row>
    <row r="45" spans="1:15" ht="12.75">
      <c r="A45" s="80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79"/>
      <c r="N45" s="82"/>
      <c r="O45" s="82"/>
    </row>
    <row r="46" spans="1:15" ht="12.75">
      <c r="A46" s="108"/>
      <c r="B46" s="93"/>
      <c r="C46" s="93"/>
      <c r="D46" s="82"/>
      <c r="E46" s="93"/>
      <c r="F46" s="93"/>
      <c r="G46" s="82"/>
      <c r="H46" s="93"/>
      <c r="I46" s="93"/>
      <c r="J46" s="93"/>
      <c r="K46" s="93"/>
      <c r="L46" s="93"/>
      <c r="M46" s="79"/>
      <c r="N46" s="93"/>
      <c r="O46" s="93"/>
    </row>
    <row r="47" spans="1:15" ht="12.75">
      <c r="A47" s="108"/>
      <c r="B47" s="93"/>
      <c r="C47" s="93"/>
      <c r="D47" s="82"/>
      <c r="E47" s="109"/>
      <c r="F47" s="93"/>
      <c r="G47" s="82"/>
      <c r="H47" s="93"/>
      <c r="I47" s="93"/>
      <c r="J47" s="93"/>
      <c r="K47" s="93"/>
      <c r="L47" s="93"/>
      <c r="M47" s="79"/>
      <c r="N47" s="93"/>
      <c r="O47" s="93"/>
    </row>
    <row r="48" spans="1:15" ht="12.75">
      <c r="A48" s="80"/>
      <c r="B48" s="79"/>
      <c r="C48" s="78"/>
      <c r="D48" s="82"/>
      <c r="E48" s="79"/>
      <c r="F48" s="82"/>
      <c r="G48" s="82"/>
      <c r="H48" s="79"/>
      <c r="I48" s="79"/>
      <c r="J48" s="79"/>
      <c r="K48" s="79"/>
      <c r="L48" s="82"/>
      <c r="M48" s="79"/>
      <c r="N48" s="79"/>
      <c r="O48" s="79"/>
    </row>
    <row r="49" spans="1:15" ht="12.75">
      <c r="A49" s="80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79"/>
      <c r="N49" s="82"/>
      <c r="O49" s="82"/>
    </row>
    <row r="50" spans="1:15" ht="12.75">
      <c r="A50" s="80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79"/>
      <c r="N50" s="82"/>
      <c r="O50" s="82"/>
    </row>
    <row r="51" spans="1:15" ht="12.75">
      <c r="A51" s="80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79"/>
      <c r="N51" s="82"/>
      <c r="O51" s="82"/>
    </row>
    <row r="52" spans="1:15" ht="12.75">
      <c r="A52" s="80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79"/>
      <c r="N52" s="82"/>
      <c r="O52" s="82"/>
    </row>
    <row r="53" spans="1:15" ht="12.75">
      <c r="A53" s="80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79"/>
      <c r="N53" s="79"/>
      <c r="O53" s="82"/>
    </row>
    <row r="54" spans="1:15" ht="12.75">
      <c r="A54" s="80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79"/>
      <c r="N54" s="82"/>
      <c r="O54" s="82"/>
    </row>
    <row r="55" spans="1:15" ht="12.75">
      <c r="A55" s="8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79"/>
      <c r="N55" s="82"/>
      <c r="O55" s="82"/>
    </row>
    <row r="56" spans="1:15" ht="12.75">
      <c r="A56" s="80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79"/>
      <c r="N56" s="82"/>
      <c r="O56" s="82"/>
    </row>
    <row r="57" spans="1:15" ht="12.75">
      <c r="A57" s="80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79"/>
      <c r="N57" s="82"/>
      <c r="O57" s="82"/>
    </row>
    <row r="58" spans="1:15" ht="12.75">
      <c r="A58" s="80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1:15" ht="12.75">
      <c r="A59" s="108"/>
      <c r="B59" s="93"/>
      <c r="C59" s="110"/>
      <c r="D59" s="93"/>
      <c r="E59" s="93"/>
      <c r="F59" s="93"/>
      <c r="G59" s="93"/>
      <c r="H59" s="93"/>
      <c r="I59" s="93"/>
      <c r="J59" s="93"/>
      <c r="K59" s="93"/>
      <c r="L59" s="93"/>
      <c r="M59" s="79"/>
      <c r="N59" s="93"/>
      <c r="O59" s="79"/>
    </row>
    <row r="60" spans="1:15" ht="12.75">
      <c r="A60" s="108"/>
      <c r="B60" s="93"/>
      <c r="C60" s="110"/>
      <c r="D60" s="93"/>
      <c r="E60" s="93"/>
      <c r="F60" s="93"/>
      <c r="G60" s="93"/>
      <c r="H60" s="93"/>
      <c r="I60" s="93"/>
      <c r="J60" s="93"/>
      <c r="K60" s="93"/>
      <c r="L60" s="93"/>
      <c r="M60" s="79"/>
      <c r="N60" s="93"/>
      <c r="O60" s="79"/>
    </row>
    <row r="61" spans="1:15" ht="12.75">
      <c r="A61" s="108"/>
      <c r="B61" s="93"/>
      <c r="C61" s="110"/>
      <c r="D61" s="93"/>
      <c r="E61" s="93"/>
      <c r="F61" s="93"/>
      <c r="G61" s="93"/>
      <c r="H61" s="93"/>
      <c r="I61" s="93"/>
      <c r="J61" s="93"/>
      <c r="K61" s="93"/>
      <c r="L61" s="93"/>
      <c r="M61" s="79"/>
      <c r="N61" s="93"/>
      <c r="O61" s="79"/>
    </row>
    <row r="62" spans="1:15" ht="12.75">
      <c r="A62" s="108"/>
      <c r="B62" s="93"/>
      <c r="C62" s="93"/>
      <c r="D62" s="93"/>
      <c r="E62" s="79"/>
      <c r="F62" s="79"/>
      <c r="G62" s="93"/>
      <c r="H62" s="79"/>
      <c r="I62" s="79"/>
      <c r="J62" s="79"/>
      <c r="K62" s="79"/>
      <c r="L62" s="79"/>
      <c r="M62" s="79"/>
      <c r="N62" s="79"/>
      <c r="O62" s="79"/>
    </row>
    <row r="63" spans="1:15" ht="12.75">
      <c r="A63" s="108"/>
      <c r="B63" s="93"/>
      <c r="C63" s="110"/>
      <c r="D63" s="93"/>
      <c r="E63" s="93"/>
      <c r="F63" s="93"/>
      <c r="G63" s="93"/>
      <c r="H63" s="93"/>
      <c r="I63" s="93"/>
      <c r="J63" s="93"/>
      <c r="K63" s="93"/>
      <c r="L63" s="93"/>
      <c r="M63" s="79"/>
      <c r="N63" s="93"/>
      <c r="O63" s="79"/>
    </row>
    <row r="64" spans="1:15" ht="12.75">
      <c r="A64" s="108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79"/>
      <c r="N64" s="93"/>
      <c r="O64" s="93"/>
    </row>
    <row r="65" spans="1:15" ht="12.75">
      <c r="A65" s="108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79"/>
      <c r="N65" s="93"/>
      <c r="O65" s="93"/>
    </row>
  </sheetData>
  <sheetProtection/>
  <mergeCells count="16">
    <mergeCell ref="A36:O36"/>
    <mergeCell ref="A38:O38"/>
    <mergeCell ref="A39:A40"/>
    <mergeCell ref="B39:C39"/>
    <mergeCell ref="E39:F39"/>
    <mergeCell ref="H39:I39"/>
    <mergeCell ref="K39:L39"/>
    <mergeCell ref="N39:O39"/>
    <mergeCell ref="A1:O1"/>
    <mergeCell ref="A3:O3"/>
    <mergeCell ref="A4:A5"/>
    <mergeCell ref="N4:O4"/>
    <mergeCell ref="B4:C4"/>
    <mergeCell ref="E4:F4"/>
    <mergeCell ref="H4:I4"/>
    <mergeCell ref="K4:L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dbs</dc:creator>
  <cp:keywords/>
  <dc:description/>
  <cp:lastModifiedBy>IRIS</cp:lastModifiedBy>
  <cp:lastPrinted>2009-08-12T06:32:10Z</cp:lastPrinted>
  <dcterms:created xsi:type="dcterms:W3CDTF">2005-12-02T04:52:39Z</dcterms:created>
  <dcterms:modified xsi:type="dcterms:W3CDTF">2009-09-09T10:30:23Z</dcterms:modified>
  <cp:category/>
  <cp:version/>
  <cp:contentType/>
  <cp:contentStatus/>
</cp:coreProperties>
</file>