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2B084113-85B5-431D-AB0B-DBC3DF38C952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GB OS data as on Sep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44" i="1"/>
  <c r="I28" i="1"/>
  <c r="I24" i="1"/>
  <c r="I23" i="1"/>
  <c r="I43" i="1"/>
  <c r="I22" i="1"/>
  <c r="I37" i="1"/>
  <c r="I31" i="1"/>
  <c r="I21" i="1"/>
  <c r="I20" i="1"/>
  <c r="I19" i="1" l="1"/>
  <c r="I18" i="1"/>
  <c r="I42" i="1"/>
  <c r="I27" i="1"/>
  <c r="I17" i="1" l="1"/>
  <c r="I11" i="1" l="1"/>
  <c r="I16" i="1"/>
  <c r="I25" i="1"/>
  <c r="I36" i="1"/>
  <c r="I15" i="1"/>
  <c r="J41" i="1" l="1"/>
  <c r="I26" i="1" l="1"/>
  <c r="I14" i="1"/>
  <c r="I35" i="1" l="1"/>
  <c r="I13" i="1"/>
  <c r="I10" i="1"/>
  <c r="I34" i="1" l="1"/>
  <c r="I40" i="1"/>
  <c r="I33" i="1"/>
  <c r="I30" i="1"/>
  <c r="I39" i="1"/>
  <c r="I12" i="1"/>
  <c r="I29" i="1"/>
  <c r="I38" i="1"/>
  <c r="I7" i="1" l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<sst xmlns="http://schemas.openxmlformats.org/spreadsheetml/2006/main" count="212" uniqueCount="212">
  <si>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</si>
  <si>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</si>
  <si>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</si>
  <si>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</si>
  <si>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</si>
  <si>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</si>
  <si>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</si>
  <si>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</si>
  <si>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</si>
  <si>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</si>
  <si>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</si>
  <si>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</si>
  <si>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</si>
  <si>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</si>
  <si>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</si>
  <si>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</si>
  <si>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</si>
  <si>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</si>
  <si>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</si>
  <si>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</si>
  <si>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</si>
  <si>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</si>
  <si>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</si>
  <si>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</si>
  <si>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</si>
  <si>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</si>
  <si>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</si>
  <si>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</si>
  <si>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</si>
  <si>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</si>
  <si>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</si>
  <si>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</si>
  <si>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</si>
  <si>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</si>
  <si>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</si>
  <si>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</si>
  <si>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</si>
  <si>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</si>
  <si>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</si>
  <si>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</si>
  <si>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</si>
  <si>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</si>
  <si>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</si>
  <si>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</si>
  <si>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</si>
  <si>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</si>
  <si>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</si>
  <si>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</si>
  <si>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</si>
  <si>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</si>
  <si>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</si>
  <si>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</si>
  <si>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</si>
  <si>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</si>
  <si>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</si>
  <si>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</si>
  <si>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</si>
  <si>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</si>
  <si>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</si>
  <si>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</si>
  <si>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</si>
  <si>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</si>
  <si>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</si>
  <si>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</si>
  <si>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</si>
  <si>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</si>
  <si>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</si>
  <si>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</si>
  <si>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</si>
  <si>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</si>
  <si>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</si>
  <si>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</si>
  <si>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</si>
  <si>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</si>
  <si>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</si>
  <si>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</si>
  <si>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</si>
  <si>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</si>
  <si>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</si>
  <si>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</si>
  <si>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</si>
  <si>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</si>
  <si>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</si>
  <si>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</si>
  <si>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</si>
  <si>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</si>
  <si>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</si>
  <si>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</si>
  <si>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</si>
  <si>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</si>
  <si>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</si>
  <si>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</si>
  <si>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</si>
  <si>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</si>
  <si>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</si>
  <si>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</si>
  <si>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</si>
  <si>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</si>
  <si>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</si>
  <si>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</si>
  <si>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</si>
  <si>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</si>
  <si>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</si>
  <si>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</si>
  <si>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</si>
  <si>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</si>
  <si>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</si>
  <si>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</si>
  <si>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</si>
  <si>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</si>
  <si>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</si>
  <si>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</si>
  <si>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</si>
  <si>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</si>
  <si>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</si>
  <si>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</si>
  <si>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</si>
  <si>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</si>
  <si>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</si>
  <si>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</si>
  <si>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</si>
  <si>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</si>
  <si>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</si>
  <si>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</si>
  <si>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</si>
  <si>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</si>
  <si>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</si>
  <si>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</si>
  <si>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</si>
  <si>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</si>
  <si>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</si>
  <si>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</si>
  <si>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</si>
  <si>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</si>
  <si>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</si>
  <si>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</si>
  <si>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</si>
  <si>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</si>
  <si>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</si>
  <si>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</si>
  <si>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</si>
  <si>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</si>
  <si>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</si>
  <si>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</si>
  <si>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</si>
  <si>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</si>
  <si>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</si>
  <si>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</si>
  <si>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</si>
  <si>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</si>
  <si>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</si>
  <si>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</si>
  <si>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</si>
  <si>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</si>
  <si>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</si>
  <si>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</si>
  <si>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</si>
  <si>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</si>
  <si>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</si>
  <si>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</si>
  <si>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</si>
  <si>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</si>
  <si>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</si>
  <si>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</si>
  <si>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</si>
  <si>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</si>
  <si>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</si>
  <si>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</si>
  <si>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</si>
  <si>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</si>
  <si>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</si>
  <si>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</si>
  <si>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</si>
  <si>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</si>
  <si>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</si>
  <si>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</si>
  <si>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</si>
  <si>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</si>
  <si>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</si>
  <si>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</si>
  <si>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</si>
  <si>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</si>
  <si>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</si>
  <si>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</si>
  <si>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</si>
  <si>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</si>
  <si>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</si>
  <si>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</si>
  <si>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</si>
  <si>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</si>
  <si>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</si>
  <si>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</si>
  <si>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</si>
  <si>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</si>
  <si>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</si>
  <si>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</si>
  <si>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</si>
  <si>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</si>
  <si>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</si>
  <si>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</si>
  <si>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</si>
  <si>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</si>
  <si>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</si>
  <si>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</si>
  <si>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</si>
  <si>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</si>
  <si>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</si>
  <si>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</si>
  <si>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</si>
  <si>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</si>
  <si>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</si>
  <si>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July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</si>
</sst>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43" fontId="3" fillId="2" borderId="0" xfId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73"/>
  <sheetViews>
    <sheetView tabSelected="1" zoomScaleNormal="100" workbookViewId="0">
      <pane ySplit="3" topLeftCell="A4" activePane="bottomLeft" state="frozen"/>
      <selection pane="bottomLeft" activeCell="H20" sqref="H20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5" t="s">
        <v>211</v>
      </c>
      <c r="C2" s="5"/>
      <c r="D2" s="5"/>
      <c r="E2" s="5"/>
      <c r="F2" s="5"/>
      <c r="G2" s="5"/>
      <c r="H2" s="5"/>
      <c r="I2" s="5"/>
      <c r="J2" s="5"/>
    </row>
    <row r="3" spans="2:71" s="3" customFormat="1" ht="65.25" customHeight="1" x14ac:dyDescent="0.25"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209</v>
      </c>
      <c r="I3" s="6" t="s">
        <v>210</v>
      </c>
      <c r="J3" s="6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7">
        <v>1</v>
      </c>
      <c r="C4" s="8" t="s">
        <v>7</v>
      </c>
      <c r="D4" s="9" t="s">
        <v>8</v>
      </c>
      <c r="E4" s="10" t="s">
        <v>9</v>
      </c>
      <c r="F4" s="8">
        <v>2684</v>
      </c>
      <c r="G4" s="8">
        <f>913571</f>
        <v>913571</v>
      </c>
      <c r="H4" s="8">
        <v>6132</v>
      </c>
      <c r="I4" s="8">
        <v>913571</v>
      </c>
      <c r="J4" s="8">
        <f>G4-I4</f>
        <v>0</v>
      </c>
    </row>
    <row r="5" spans="2:71" x14ac:dyDescent="0.25">
      <c r="B5" s="7">
        <v>2</v>
      </c>
      <c r="C5" s="8" t="s">
        <v>10</v>
      </c>
      <c r="D5" s="9" t="s">
        <v>11</v>
      </c>
      <c r="E5" s="10" t="s">
        <v>12</v>
      </c>
      <c r="F5" s="8">
        <v>2600</v>
      </c>
      <c r="G5" s="8">
        <f>2869973</f>
        <v>2869973</v>
      </c>
      <c r="H5" s="8">
        <v>6271</v>
      </c>
      <c r="I5" s="8">
        <f>2869973</f>
        <v>2869973</v>
      </c>
      <c r="J5" s="8">
        <f t="shared" ref="J5:J70" si="0">G5-I5</f>
        <v>0</v>
      </c>
    </row>
    <row r="6" spans="2:71" x14ac:dyDescent="0.25">
      <c r="B6" s="7">
        <v>3</v>
      </c>
      <c r="C6" s="8" t="s">
        <v>13</v>
      </c>
      <c r="D6" s="9" t="s">
        <v>14</v>
      </c>
      <c r="E6" s="10" t="s">
        <v>15</v>
      </c>
      <c r="F6" s="8">
        <v>2916</v>
      </c>
      <c r="G6" s="8">
        <f>1119741</f>
        <v>1119741</v>
      </c>
      <c r="H6" s="8">
        <v>6601</v>
      </c>
      <c r="I6" s="8">
        <f>G6</f>
        <v>1119741</v>
      </c>
      <c r="J6" s="8">
        <f t="shared" si="0"/>
        <v>0</v>
      </c>
    </row>
    <row r="7" spans="2:71" x14ac:dyDescent="0.25">
      <c r="B7" s="7">
        <v>4</v>
      </c>
      <c r="C7" s="8" t="s">
        <v>16</v>
      </c>
      <c r="D7" s="9" t="s">
        <v>17</v>
      </c>
      <c r="E7" s="10" t="s">
        <v>18</v>
      </c>
      <c r="F7" s="8">
        <v>3119</v>
      </c>
      <c r="G7" s="8">
        <f>2953025</f>
        <v>2953025</v>
      </c>
      <c r="H7" s="8">
        <v>6938</v>
      </c>
      <c r="I7" s="8">
        <f>9319+51669+52502+47298+27095+14315 +2750827</f>
        <v>2953025</v>
      </c>
      <c r="J7" s="8">
        <f t="shared" si="0"/>
        <v>0</v>
      </c>
    </row>
    <row r="8" spans="2:71" x14ac:dyDescent="0.25">
      <c r="B8" s="7">
        <v>5</v>
      </c>
      <c r="C8" s="8" t="s">
        <v>19</v>
      </c>
      <c r="D8" s="9" t="s">
        <v>20</v>
      </c>
      <c r="E8" s="10" t="s">
        <v>21</v>
      </c>
      <c r="F8" s="8">
        <v>3150</v>
      </c>
      <c r="G8" s="8">
        <v>2615800</v>
      </c>
      <c r="H8" s="8">
        <v>7517</v>
      </c>
      <c r="I8" s="8">
        <v>2615800</v>
      </c>
      <c r="J8" s="8">
        <f t="shared" si="0"/>
        <v>0</v>
      </c>
    </row>
    <row r="9" spans="2:71" x14ac:dyDescent="0.25">
      <c r="B9" s="7">
        <v>6</v>
      </c>
      <c r="C9" s="8" t="s">
        <v>22</v>
      </c>
      <c r="D9" s="9" t="s">
        <v>23</v>
      </c>
      <c r="E9" s="10" t="s">
        <v>24</v>
      </c>
      <c r="F9" s="8">
        <v>3007</v>
      </c>
      <c r="G9" s="8">
        <v>3597875</v>
      </c>
      <c r="H9" s="8">
        <v>7788</v>
      </c>
      <c r="I9" s="8">
        <v>3597875</v>
      </c>
      <c r="J9" s="8">
        <f t="shared" si="0"/>
        <v>0</v>
      </c>
    </row>
    <row r="10" spans="2:71" x14ac:dyDescent="0.25">
      <c r="B10" s="7">
        <v>7</v>
      </c>
      <c r="C10" s="8" t="s">
        <v>25</v>
      </c>
      <c r="D10" s="9" t="s">
        <v>26</v>
      </c>
      <c r="E10" s="10" t="s">
        <v>27</v>
      </c>
      <c r="F10" s="8">
        <v>2943</v>
      </c>
      <c r="G10" s="8">
        <v>2220885</v>
      </c>
      <c r="H10" s="8">
        <v>8624</v>
      </c>
      <c r="I10" s="8">
        <f>25400+57645+45145+29284+19439+11132+2032840</f>
        <v>2220885</v>
      </c>
      <c r="J10" s="8">
        <v>0</v>
      </c>
    </row>
    <row r="11" spans="2:71" x14ac:dyDescent="0.25">
      <c r="B11" s="7">
        <v>8</v>
      </c>
      <c r="C11" s="8" t="s">
        <v>28</v>
      </c>
      <c r="D11" s="9" t="s">
        <v>29</v>
      </c>
      <c r="E11" s="10" t="s">
        <v>30</v>
      </c>
      <c r="F11" s="8">
        <v>2951</v>
      </c>
      <c r="G11" s="8">
        <v>2027695</v>
      </c>
      <c r="H11" s="8">
        <v>9486</v>
      </c>
      <c r="I11" s="8">
        <f>134075+14596+7504+1871520</f>
        <v>2027695</v>
      </c>
      <c r="J11" s="8">
        <f t="shared" si="0"/>
        <v>0</v>
      </c>
    </row>
    <row r="12" spans="2:71" x14ac:dyDescent="0.25">
      <c r="B12" s="7">
        <v>9</v>
      </c>
      <c r="C12" s="8" t="s">
        <v>31</v>
      </c>
      <c r="D12" s="9" t="s">
        <v>32</v>
      </c>
      <c r="E12" s="10" t="s">
        <v>33</v>
      </c>
      <c r="F12" s="8">
        <v>2830</v>
      </c>
      <c r="G12" s="8">
        <v>2349953</v>
      </c>
      <c r="H12" s="8"/>
      <c r="I12" s="8">
        <f>38217+66208+42742+23852+13177+5+9056</f>
        <v>193257</v>
      </c>
      <c r="J12" s="8">
        <f t="shared" si="0"/>
        <v>2156696</v>
      </c>
    </row>
    <row r="13" spans="2:71" x14ac:dyDescent="0.25">
      <c r="B13" s="7">
        <v>10</v>
      </c>
      <c r="C13" s="8" t="s">
        <v>34</v>
      </c>
      <c r="D13" s="9" t="s">
        <v>35</v>
      </c>
      <c r="E13" s="10" t="s">
        <v>36</v>
      </c>
      <c r="F13" s="8">
        <v>2956</v>
      </c>
      <c r="G13" s="8">
        <v>264815</v>
      </c>
      <c r="H13" s="8"/>
      <c r="I13" s="8">
        <f>1967+4697+3093+1621+794+470</f>
        <v>12642</v>
      </c>
      <c r="J13" s="8">
        <f t="shared" si="0"/>
        <v>252173</v>
      </c>
    </row>
    <row r="14" spans="2:71" x14ac:dyDescent="0.25">
      <c r="B14" s="7">
        <v>11</v>
      </c>
      <c r="C14" s="8" t="s">
        <v>37</v>
      </c>
      <c r="D14" s="9" t="s">
        <v>38</v>
      </c>
      <c r="E14" s="10" t="s">
        <v>39</v>
      </c>
      <c r="F14" s="8">
        <v>2987</v>
      </c>
      <c r="G14" s="8">
        <v>378945</v>
      </c>
      <c r="H14" s="8"/>
      <c r="I14" s="8">
        <f>2214+7594+5110+2769+1500+1288</f>
        <v>20475</v>
      </c>
      <c r="J14" s="8">
        <f t="shared" si="0"/>
        <v>358470</v>
      </c>
    </row>
    <row r="15" spans="2:71" x14ac:dyDescent="0.25">
      <c r="B15" s="7">
        <v>12</v>
      </c>
      <c r="C15" s="8" t="s">
        <v>40</v>
      </c>
      <c r="D15" s="9" t="s">
        <v>41</v>
      </c>
      <c r="E15" s="10" t="s">
        <v>42</v>
      </c>
      <c r="F15" s="8">
        <v>2971</v>
      </c>
      <c r="G15" s="8">
        <v>174024</v>
      </c>
      <c r="H15" s="8"/>
      <c r="I15" s="8">
        <f>1827+4145+2553+2019+939+989</f>
        <v>12472</v>
      </c>
      <c r="J15" s="8">
        <f t="shared" si="0"/>
        <v>161552</v>
      </c>
    </row>
    <row r="16" spans="2:71" x14ac:dyDescent="0.25">
      <c r="B16" s="7">
        <v>13</v>
      </c>
      <c r="C16" s="8" t="s">
        <v>43</v>
      </c>
      <c r="D16" s="9" t="s">
        <v>44</v>
      </c>
      <c r="E16" s="10" t="s">
        <v>45</v>
      </c>
      <c r="F16" s="8">
        <v>2945</v>
      </c>
      <c r="G16" s="8">
        <v>153356</v>
      </c>
      <c r="H16" s="8"/>
      <c r="I16" s="8">
        <f>1073+2973+1780+1109+464+1048</f>
        <v>8447</v>
      </c>
      <c r="J16" s="8">
        <f t="shared" si="0"/>
        <v>144909</v>
      </c>
    </row>
    <row r="17" spans="2:10" x14ac:dyDescent="0.25">
      <c r="B17" s="7">
        <v>14</v>
      </c>
      <c r="C17" s="8" t="s">
        <v>46</v>
      </c>
      <c r="D17" s="9" t="s">
        <v>47</v>
      </c>
      <c r="E17" s="10" t="s">
        <v>48</v>
      </c>
      <c r="F17" s="8">
        <v>2934</v>
      </c>
      <c r="G17" s="8">
        <v>175121</v>
      </c>
      <c r="H17" s="8"/>
      <c r="I17" s="8">
        <f>5364+1184+239+504</f>
        <v>7291</v>
      </c>
      <c r="J17" s="8">
        <f t="shared" si="0"/>
        <v>167830</v>
      </c>
    </row>
    <row r="18" spans="2:10" x14ac:dyDescent="0.25">
      <c r="B18" s="7">
        <v>15</v>
      </c>
      <c r="C18" s="8" t="s">
        <v>49</v>
      </c>
      <c r="D18" s="9" t="s">
        <v>50</v>
      </c>
      <c r="E18" s="10" t="s">
        <v>51</v>
      </c>
      <c r="F18" s="8">
        <v>2961</v>
      </c>
      <c r="G18" s="8">
        <v>135666</v>
      </c>
      <c r="H18" s="8"/>
      <c r="I18" s="8">
        <f>1244+2695+2258+1296+661+779</f>
        <v>8933</v>
      </c>
      <c r="J18" s="8">
        <f t="shared" si="0"/>
        <v>126733</v>
      </c>
    </row>
    <row r="19" spans="2:10" x14ac:dyDescent="0.25">
      <c r="B19" s="7">
        <v>16</v>
      </c>
      <c r="C19" s="8" t="s">
        <v>52</v>
      </c>
      <c r="D19" s="9" t="s">
        <v>53</v>
      </c>
      <c r="E19" s="10" t="s">
        <v>54</v>
      </c>
      <c r="F19" s="8">
        <v>2964</v>
      </c>
      <c r="G19" s="8">
        <v>105512</v>
      </c>
      <c r="H19" s="8"/>
      <c r="I19" s="8">
        <f>1072+2467+1076+683+448+254</f>
        <v>6000</v>
      </c>
      <c r="J19" s="8">
        <f t="shared" si="0"/>
        <v>99512</v>
      </c>
    </row>
    <row r="20" spans="2:10" x14ac:dyDescent="0.25">
      <c r="B20" s="7">
        <v>17</v>
      </c>
      <c r="C20" s="8" t="s">
        <v>55</v>
      </c>
      <c r="D20" s="9" t="s">
        <v>56</v>
      </c>
      <c r="E20" s="10" t="s">
        <v>57</v>
      </c>
      <c r="F20" s="8">
        <v>2961</v>
      </c>
      <c r="G20" s="8">
        <v>107380</v>
      </c>
      <c r="H20" s="8"/>
      <c r="I20" s="8">
        <f>544+2688+781 +490+289+239</f>
        <v>5031</v>
      </c>
      <c r="J20" s="8">
        <f t="shared" si="0"/>
        <v>102349</v>
      </c>
    </row>
    <row r="21" spans="2:10" x14ac:dyDescent="0.25">
      <c r="B21" s="7">
        <v>18</v>
      </c>
      <c r="C21" s="8" t="s">
        <v>58</v>
      </c>
      <c r="D21" s="9" t="s">
        <v>59</v>
      </c>
      <c r="E21" s="10" t="s">
        <v>60</v>
      </c>
      <c r="F21" s="8">
        <v>2952</v>
      </c>
      <c r="G21" s="8">
        <v>81614</v>
      </c>
      <c r="H21" s="8"/>
      <c r="I21" s="8">
        <f>1182+1731+440+338+429+357</f>
        <v>4477</v>
      </c>
      <c r="J21" s="8">
        <f t="shared" si="0"/>
        <v>77137</v>
      </c>
    </row>
    <row r="22" spans="2:10" x14ac:dyDescent="0.25">
      <c r="B22" s="7">
        <v>19</v>
      </c>
      <c r="C22" s="8" t="s">
        <v>61</v>
      </c>
      <c r="D22" s="9" t="s">
        <v>62</v>
      </c>
      <c r="E22" s="10" t="s">
        <v>63</v>
      </c>
      <c r="F22" s="8">
        <v>2890</v>
      </c>
      <c r="G22" s="8">
        <v>111218</v>
      </c>
      <c r="H22" s="8"/>
      <c r="I22" s="8">
        <f>1936+1910+583+1756+1108+615</f>
        <v>7908</v>
      </c>
      <c r="J22" s="8">
        <f t="shared" si="0"/>
        <v>103310</v>
      </c>
    </row>
    <row r="23" spans="2:10" x14ac:dyDescent="0.25">
      <c r="B23" s="7">
        <v>20</v>
      </c>
      <c r="C23" s="8" t="s">
        <v>64</v>
      </c>
      <c r="D23" s="9" t="s">
        <v>65</v>
      </c>
      <c r="E23" s="10" t="s">
        <v>66</v>
      </c>
      <c r="F23" s="8">
        <v>2866</v>
      </c>
      <c r="G23" s="8">
        <v>131958</v>
      </c>
      <c r="H23" s="8"/>
      <c r="I23" s="8">
        <f>1405+3041+988+917+961+672</f>
        <v>7984</v>
      </c>
      <c r="J23" s="8">
        <f t="shared" si="0"/>
        <v>123974</v>
      </c>
    </row>
    <row r="24" spans="2:10" x14ac:dyDescent="0.25">
      <c r="B24" s="7">
        <v>21</v>
      </c>
      <c r="C24" s="8" t="s">
        <v>67</v>
      </c>
      <c r="D24" s="9" t="s">
        <v>68</v>
      </c>
      <c r="E24" s="10" t="s">
        <v>69</v>
      </c>
      <c r="F24" s="8">
        <v>2881</v>
      </c>
      <c r="G24" s="8">
        <v>327434</v>
      </c>
      <c r="H24" s="8"/>
      <c r="I24" s="8">
        <f>3812+4284+2022+1258+693+1023</f>
        <v>13092</v>
      </c>
      <c r="J24" s="8">
        <f t="shared" si="0"/>
        <v>314342</v>
      </c>
    </row>
    <row r="25" spans="2:10" x14ac:dyDescent="0.25">
      <c r="B25" s="7">
        <v>22</v>
      </c>
      <c r="C25" s="8" t="s">
        <v>70</v>
      </c>
      <c r="D25" s="9" t="s">
        <v>71</v>
      </c>
      <c r="E25" s="10" t="s">
        <v>72</v>
      </c>
      <c r="F25" s="8">
        <v>3114</v>
      </c>
      <c r="G25" s="8">
        <v>650337</v>
      </c>
      <c r="H25" s="8"/>
      <c r="I25" s="8">
        <f>8173+8885+5237+3384+4338</f>
        <v>30017</v>
      </c>
      <c r="J25" s="8">
        <f t="shared" si="0"/>
        <v>620320</v>
      </c>
    </row>
    <row r="26" spans="2:10" x14ac:dyDescent="0.25">
      <c r="B26" s="7">
        <v>23</v>
      </c>
      <c r="C26" s="8" t="s">
        <v>73</v>
      </c>
      <c r="D26" s="9" t="s">
        <v>74</v>
      </c>
      <c r="E26" s="10" t="s">
        <v>75</v>
      </c>
      <c r="F26" s="8">
        <v>3146</v>
      </c>
      <c r="G26" s="8">
        <v>312258</v>
      </c>
      <c r="H26" s="8"/>
      <c r="I26" s="8">
        <f>1793+4320+1887+1989</f>
        <v>9989</v>
      </c>
      <c r="J26" s="8">
        <f t="shared" si="0"/>
        <v>302269</v>
      </c>
    </row>
    <row r="27" spans="2:10" x14ac:dyDescent="0.25">
      <c r="B27" s="7">
        <v>24</v>
      </c>
      <c r="C27" s="8" t="s">
        <v>76</v>
      </c>
      <c r="D27" s="9" t="s">
        <v>77</v>
      </c>
      <c r="E27" s="11" t="s">
        <v>78</v>
      </c>
      <c r="F27" s="8">
        <v>3183</v>
      </c>
      <c r="G27" s="8">
        <v>409398</v>
      </c>
      <c r="H27" s="8"/>
      <c r="I27" s="8">
        <f>2437+4528+2597+3783</f>
        <v>13345</v>
      </c>
      <c r="J27" s="8">
        <f t="shared" si="0"/>
        <v>396053</v>
      </c>
    </row>
    <row r="28" spans="2:10" x14ac:dyDescent="0.25">
      <c r="B28" s="7">
        <v>25</v>
      </c>
      <c r="C28" s="8" t="s">
        <v>79</v>
      </c>
      <c r="D28" s="9" t="s">
        <v>80</v>
      </c>
      <c r="E28" s="11" t="s">
        <v>81</v>
      </c>
      <c r="F28" s="8">
        <v>3119</v>
      </c>
      <c r="G28" s="8">
        <v>207886</v>
      </c>
      <c r="H28" s="8"/>
      <c r="I28" s="8">
        <f>947+1215+944+1843</f>
        <v>4949</v>
      </c>
      <c r="J28" s="8">
        <f t="shared" si="0"/>
        <v>202937</v>
      </c>
    </row>
    <row r="29" spans="2:10" x14ac:dyDescent="0.25">
      <c r="B29" s="7">
        <v>26</v>
      </c>
      <c r="C29" s="8" t="s">
        <v>82</v>
      </c>
      <c r="D29" s="9" t="s">
        <v>83</v>
      </c>
      <c r="E29" s="11" t="s">
        <v>84</v>
      </c>
      <c r="F29" s="8">
        <v>3214</v>
      </c>
      <c r="G29" s="8">
        <v>243606</v>
      </c>
      <c r="H29" s="8"/>
      <c r="I29" s="8">
        <f xml:space="preserve"> 623+1370+1815</f>
        <v>3808</v>
      </c>
      <c r="J29" s="8">
        <f t="shared" si="0"/>
        <v>239798</v>
      </c>
    </row>
    <row r="30" spans="2:10" x14ac:dyDescent="0.25">
      <c r="B30" s="7">
        <v>27</v>
      </c>
      <c r="C30" s="8" t="s">
        <v>85</v>
      </c>
      <c r="D30" s="9" t="s">
        <v>86</v>
      </c>
      <c r="E30" s="11" t="s">
        <v>87</v>
      </c>
      <c r="F30" s="8">
        <v>3326</v>
      </c>
      <c r="G30" s="8">
        <v>207388</v>
      </c>
      <c r="H30" s="8"/>
      <c r="I30" s="8">
        <f>1478+1734+1590</f>
        <v>4802</v>
      </c>
      <c r="J30" s="8">
        <f t="shared" si="0"/>
        <v>202586</v>
      </c>
    </row>
    <row r="31" spans="2:10" x14ac:dyDescent="0.25">
      <c r="B31" s="7">
        <v>28</v>
      </c>
      <c r="C31" s="8" t="s">
        <v>88</v>
      </c>
      <c r="D31" s="9" t="s">
        <v>89</v>
      </c>
      <c r="E31" s="11" t="s">
        <v>90</v>
      </c>
      <c r="F31" s="8">
        <v>3196</v>
      </c>
      <c r="G31" s="8">
        <v>459789</v>
      </c>
      <c r="H31" s="8"/>
      <c r="I31" s="8">
        <f>1154+3500+3947</f>
        <v>8601</v>
      </c>
      <c r="J31" s="8">
        <f t="shared" si="0"/>
        <v>451188</v>
      </c>
    </row>
    <row r="32" spans="2:10" x14ac:dyDescent="0.25">
      <c r="B32" s="7">
        <v>29</v>
      </c>
      <c r="C32" s="8" t="s">
        <v>91</v>
      </c>
      <c r="D32" s="9" t="s">
        <v>92</v>
      </c>
      <c r="E32" s="11" t="s">
        <v>93</v>
      </c>
      <c r="F32" s="8">
        <v>3443</v>
      </c>
      <c r="G32" s="8">
        <v>535947</v>
      </c>
      <c r="H32" s="8"/>
      <c r="I32" s="8">
        <f>4817+6020+2987</f>
        <v>13824</v>
      </c>
      <c r="J32" s="8">
        <f t="shared" si="0"/>
        <v>522123</v>
      </c>
    </row>
    <row r="33" spans="2:10" x14ac:dyDescent="0.25">
      <c r="B33" s="7">
        <v>30</v>
      </c>
      <c r="C33" s="8" t="s">
        <v>94</v>
      </c>
      <c r="D33" s="9" t="s">
        <v>95</v>
      </c>
      <c r="E33" s="11" t="s">
        <v>96</v>
      </c>
      <c r="F33" s="8">
        <v>3499</v>
      </c>
      <c r="G33" s="8">
        <v>1024837</v>
      </c>
      <c r="H33" s="8"/>
      <c r="I33" s="8">
        <f>3573+6291</f>
        <v>9864</v>
      </c>
      <c r="J33" s="8">
        <f t="shared" si="0"/>
        <v>1014973</v>
      </c>
    </row>
    <row r="34" spans="2:10" x14ac:dyDescent="0.25">
      <c r="B34" s="7">
        <v>31</v>
      </c>
      <c r="C34" s="8" t="s">
        <v>97</v>
      </c>
      <c r="D34" s="9" t="s">
        <v>98</v>
      </c>
      <c r="E34" s="11" t="s">
        <v>99</v>
      </c>
      <c r="F34" s="8">
        <v>3890</v>
      </c>
      <c r="G34" s="8">
        <v>627892</v>
      </c>
      <c r="H34" s="8"/>
      <c r="I34" s="8">
        <f>1070+4903</f>
        <v>5973</v>
      </c>
      <c r="J34" s="8">
        <f t="shared" si="0"/>
        <v>621919</v>
      </c>
    </row>
    <row r="35" spans="2:10" x14ac:dyDescent="0.25">
      <c r="B35" s="7">
        <v>32</v>
      </c>
      <c r="C35" s="8" t="s">
        <v>100</v>
      </c>
      <c r="D35" s="9" t="s">
        <v>101</v>
      </c>
      <c r="E35" s="11" t="s">
        <v>102</v>
      </c>
      <c r="F35" s="8">
        <v>3788</v>
      </c>
      <c r="G35" s="8">
        <v>455776</v>
      </c>
      <c r="H35" s="8"/>
      <c r="I35" s="8">
        <f>1133+3348</f>
        <v>4481</v>
      </c>
      <c r="J35" s="8">
        <f t="shared" si="0"/>
        <v>451295</v>
      </c>
    </row>
    <row r="36" spans="2:10" x14ac:dyDescent="0.25">
      <c r="B36" s="7">
        <v>33</v>
      </c>
      <c r="C36" s="8" t="s">
        <v>103</v>
      </c>
      <c r="D36" s="9" t="s">
        <v>104</v>
      </c>
      <c r="E36" s="11" t="s">
        <v>105</v>
      </c>
      <c r="F36" s="8">
        <v>3835</v>
      </c>
      <c r="G36" s="8">
        <v>693210</v>
      </c>
      <c r="H36" s="8"/>
      <c r="I36" s="8">
        <f>5700+7288</f>
        <v>12988</v>
      </c>
      <c r="J36" s="8">
        <f t="shared" si="0"/>
        <v>680222</v>
      </c>
    </row>
    <row r="37" spans="2:10" x14ac:dyDescent="0.25">
      <c r="B37" s="7">
        <v>34</v>
      </c>
      <c r="C37" s="8" t="s">
        <v>106</v>
      </c>
      <c r="D37" s="9" t="s">
        <v>107</v>
      </c>
      <c r="E37" s="11" t="s">
        <v>108</v>
      </c>
      <c r="F37" s="8">
        <v>3795</v>
      </c>
      <c r="G37" s="8">
        <v>648304</v>
      </c>
      <c r="H37" s="8"/>
      <c r="I37" s="8">
        <f>2093+10328</f>
        <v>12421</v>
      </c>
      <c r="J37" s="8">
        <f t="shared" si="0"/>
        <v>635883</v>
      </c>
    </row>
    <row r="38" spans="2:10" x14ac:dyDescent="0.25">
      <c r="B38" s="7">
        <v>35</v>
      </c>
      <c r="C38" s="8" t="s">
        <v>109</v>
      </c>
      <c r="D38" s="9" t="s">
        <v>110</v>
      </c>
      <c r="E38" s="11" t="s">
        <v>111</v>
      </c>
      <c r="F38" s="8">
        <v>4016</v>
      </c>
      <c r="G38" s="8">
        <v>522119</v>
      </c>
      <c r="H38" s="8"/>
      <c r="I38" s="8">
        <f>906</f>
        <v>906</v>
      </c>
      <c r="J38" s="8">
        <f t="shared" si="0"/>
        <v>521213</v>
      </c>
    </row>
    <row r="39" spans="2:10" x14ac:dyDescent="0.25">
      <c r="B39" s="7">
        <v>36</v>
      </c>
      <c r="C39" s="8" t="s">
        <v>112</v>
      </c>
      <c r="D39" s="9" t="s">
        <v>113</v>
      </c>
      <c r="E39" s="11" t="s">
        <v>114</v>
      </c>
      <c r="F39" s="12">
        <v>4070</v>
      </c>
      <c r="G39" s="8">
        <v>405957</v>
      </c>
      <c r="H39" s="8"/>
      <c r="I39" s="8">
        <f>1150</f>
        <v>1150</v>
      </c>
      <c r="J39" s="8">
        <f t="shared" si="0"/>
        <v>404807</v>
      </c>
    </row>
    <row r="40" spans="2:10" x14ac:dyDescent="0.25">
      <c r="B40" s="7">
        <v>37</v>
      </c>
      <c r="C40" s="8" t="s">
        <v>115</v>
      </c>
      <c r="D40" s="9" t="s">
        <v>116</v>
      </c>
      <c r="E40" s="11" t="s">
        <v>117</v>
      </c>
      <c r="F40" s="12">
        <v>4260</v>
      </c>
      <c r="G40" s="8">
        <v>757338</v>
      </c>
      <c r="H40" s="8"/>
      <c r="I40" s="8">
        <f>1496</f>
        <v>1496</v>
      </c>
      <c r="J40" s="8">
        <f t="shared" si="0"/>
        <v>755842</v>
      </c>
    </row>
    <row r="41" spans="2:10" x14ac:dyDescent="0.25">
      <c r="B41" s="7">
        <v>38</v>
      </c>
      <c r="C41" s="8" t="s">
        <v>118</v>
      </c>
      <c r="D41" s="9" t="s">
        <v>119</v>
      </c>
      <c r="E41" s="11" t="s">
        <v>120</v>
      </c>
      <c r="F41" s="12">
        <v>4639</v>
      </c>
      <c r="G41" s="8">
        <v>1772874</v>
      </c>
      <c r="H41" s="8"/>
      <c r="I41" s="8">
        <v>11366</v>
      </c>
      <c r="J41" s="8">
        <f>G41-I41</f>
        <v>1761508</v>
      </c>
    </row>
    <row r="42" spans="2:10" x14ac:dyDescent="0.25">
      <c r="B42" s="7">
        <v>39</v>
      </c>
      <c r="C42" s="8" t="s">
        <v>121</v>
      </c>
      <c r="D42" s="9" t="s">
        <v>122</v>
      </c>
      <c r="E42" s="11" t="s">
        <v>123</v>
      </c>
      <c r="F42" s="12">
        <v>4590</v>
      </c>
      <c r="G42" s="8">
        <v>2544294</v>
      </c>
      <c r="H42" s="8"/>
      <c r="I42" s="8">
        <f>29994</f>
        <v>29994</v>
      </c>
      <c r="J42" s="8">
        <f t="shared" si="0"/>
        <v>2514300</v>
      </c>
    </row>
    <row r="43" spans="2:10" x14ac:dyDescent="0.25">
      <c r="B43" s="7">
        <v>40</v>
      </c>
      <c r="C43" s="8" t="s">
        <v>124</v>
      </c>
      <c r="D43" s="9" t="s">
        <v>125</v>
      </c>
      <c r="E43" s="11" t="s">
        <v>126</v>
      </c>
      <c r="F43" s="12">
        <v>4677</v>
      </c>
      <c r="G43" s="8">
        <v>2388328</v>
      </c>
      <c r="H43" s="8"/>
      <c r="I43" s="8">
        <f>11966</f>
        <v>11966</v>
      </c>
      <c r="J43" s="8">
        <f t="shared" si="0"/>
        <v>2376362</v>
      </c>
    </row>
    <row r="44" spans="2:10" x14ac:dyDescent="0.25">
      <c r="B44" s="7">
        <v>41</v>
      </c>
      <c r="C44" s="8" t="s">
        <v>127</v>
      </c>
      <c r="D44" s="9" t="s">
        <v>128</v>
      </c>
      <c r="E44" s="11" t="s">
        <v>129</v>
      </c>
      <c r="F44" s="12">
        <v>4852</v>
      </c>
      <c r="G44" s="8">
        <v>4130820</v>
      </c>
      <c r="H44" s="8"/>
      <c r="I44" s="8">
        <f>20122</f>
        <v>20122</v>
      </c>
      <c r="J44" s="8">
        <f t="shared" si="0"/>
        <v>4110698</v>
      </c>
    </row>
    <row r="45" spans="2:10" x14ac:dyDescent="0.25">
      <c r="B45" s="7">
        <v>42</v>
      </c>
      <c r="C45" s="8" t="s">
        <v>130</v>
      </c>
      <c r="D45" s="9" t="s">
        <v>131</v>
      </c>
      <c r="E45" s="11" t="s">
        <v>132</v>
      </c>
      <c r="F45" s="12">
        <v>5334</v>
      </c>
      <c r="G45" s="8">
        <v>6349781</v>
      </c>
      <c r="H45" s="8"/>
      <c r="I45" s="8"/>
      <c r="J45" s="8">
        <f t="shared" si="0"/>
        <v>6349781</v>
      </c>
    </row>
    <row r="46" spans="2:10" x14ac:dyDescent="0.25">
      <c r="B46" s="7">
        <v>43</v>
      </c>
      <c r="C46" s="8" t="s">
        <v>133</v>
      </c>
      <c r="D46" s="9" t="s">
        <v>134</v>
      </c>
      <c r="E46" s="11" t="s">
        <v>135</v>
      </c>
      <c r="F46" s="12">
        <v>5117</v>
      </c>
      <c r="G46" s="8">
        <v>3190133</v>
      </c>
      <c r="H46" s="8"/>
      <c r="I46" s="8"/>
      <c r="J46" s="8">
        <f t="shared" si="0"/>
        <v>3190133</v>
      </c>
    </row>
    <row r="47" spans="2:10" x14ac:dyDescent="0.25">
      <c r="B47" s="7">
        <v>44</v>
      </c>
      <c r="C47" s="8" t="s">
        <v>136</v>
      </c>
      <c r="D47" s="9" t="s">
        <v>137</v>
      </c>
      <c r="E47" s="11" t="s">
        <v>138</v>
      </c>
      <c r="F47" s="12">
        <v>5051</v>
      </c>
      <c r="G47" s="8">
        <v>1859518</v>
      </c>
      <c r="H47" s="8"/>
      <c r="I47" s="8"/>
      <c r="J47" s="8">
        <f t="shared" si="0"/>
        <v>1859518</v>
      </c>
    </row>
    <row r="48" spans="2:10" x14ac:dyDescent="0.25">
      <c r="B48" s="7">
        <v>45</v>
      </c>
      <c r="C48" s="8" t="s">
        <v>139</v>
      </c>
      <c r="D48" s="9" t="s">
        <v>140</v>
      </c>
      <c r="E48" s="11" t="s">
        <v>141</v>
      </c>
      <c r="F48" s="12">
        <v>5177</v>
      </c>
      <c r="G48" s="8">
        <v>1573457</v>
      </c>
      <c r="H48" s="8"/>
      <c r="I48" s="8"/>
      <c r="J48" s="8">
        <f t="shared" si="0"/>
        <v>1573457</v>
      </c>
    </row>
    <row r="49" spans="2:10" x14ac:dyDescent="0.25">
      <c r="B49" s="7">
        <v>46</v>
      </c>
      <c r="C49" s="8" t="s">
        <v>142</v>
      </c>
      <c r="D49" s="9" t="s">
        <v>143</v>
      </c>
      <c r="E49" s="11" t="s">
        <v>144</v>
      </c>
      <c r="F49" s="12">
        <v>5000</v>
      </c>
      <c r="G49" s="8">
        <v>2869886</v>
      </c>
      <c r="H49" s="8"/>
      <c r="I49" s="8"/>
      <c r="J49" s="8">
        <f t="shared" si="0"/>
        <v>2869886</v>
      </c>
    </row>
    <row r="50" spans="2:10" x14ac:dyDescent="0.25">
      <c r="B50" s="7">
        <v>47</v>
      </c>
      <c r="C50" s="8" t="s">
        <v>145</v>
      </c>
      <c r="D50" s="9" t="s">
        <v>146</v>
      </c>
      <c r="E50" s="11" t="s">
        <v>147</v>
      </c>
      <c r="F50" s="12">
        <v>5104</v>
      </c>
      <c r="G50" s="8">
        <v>1214048</v>
      </c>
      <c r="H50" s="8"/>
      <c r="I50" s="8"/>
      <c r="J50" s="8">
        <f t="shared" si="0"/>
        <v>1214048</v>
      </c>
    </row>
    <row r="51" spans="2:10" x14ac:dyDescent="0.25">
      <c r="B51" s="7">
        <v>48</v>
      </c>
      <c r="C51" s="8" t="s">
        <v>148</v>
      </c>
      <c r="D51" s="9" t="s">
        <v>149</v>
      </c>
      <c r="E51" s="11" t="s">
        <v>150</v>
      </c>
      <c r="F51" s="12">
        <v>4912</v>
      </c>
      <c r="G51" s="8">
        <v>1227915</v>
      </c>
      <c r="H51" s="8"/>
      <c r="I51" s="8"/>
      <c r="J51" s="8">
        <f t="shared" si="0"/>
        <v>1227915</v>
      </c>
    </row>
    <row r="52" spans="2:10" x14ac:dyDescent="0.25">
      <c r="B52" s="7">
        <v>49</v>
      </c>
      <c r="C52" s="8" t="s">
        <v>151</v>
      </c>
      <c r="D52" s="9" t="s">
        <v>152</v>
      </c>
      <c r="E52" s="11" t="s">
        <v>153</v>
      </c>
      <c r="F52" s="12">
        <v>4662</v>
      </c>
      <c r="G52" s="8">
        <v>3230907</v>
      </c>
      <c r="H52" s="8"/>
      <c r="I52" s="8"/>
      <c r="J52" s="8">
        <f t="shared" si="0"/>
        <v>3230907</v>
      </c>
    </row>
    <row r="53" spans="2:10" x14ac:dyDescent="0.25">
      <c r="B53" s="7">
        <v>50</v>
      </c>
      <c r="C53" s="8" t="s">
        <v>154</v>
      </c>
      <c r="D53" s="9" t="s">
        <v>155</v>
      </c>
      <c r="E53" s="11" t="s">
        <v>156</v>
      </c>
      <c r="F53" s="12">
        <v>4777</v>
      </c>
      <c r="G53" s="8">
        <v>5318973</v>
      </c>
      <c r="H53" s="8"/>
      <c r="I53" s="8"/>
      <c r="J53" s="8">
        <f t="shared" si="0"/>
        <v>5318973</v>
      </c>
    </row>
    <row r="54" spans="2:10" x14ac:dyDescent="0.25">
      <c r="B54" s="7">
        <v>51</v>
      </c>
      <c r="C54" s="8" t="s">
        <v>157</v>
      </c>
      <c r="D54" s="9" t="s">
        <v>158</v>
      </c>
      <c r="E54" s="11" t="s">
        <v>159</v>
      </c>
      <c r="F54" s="12">
        <v>4842</v>
      </c>
      <c r="G54" s="8">
        <v>1898475</v>
      </c>
      <c r="H54" s="8"/>
      <c r="I54" s="8"/>
      <c r="J54" s="8">
        <f t="shared" si="0"/>
        <v>1898475</v>
      </c>
    </row>
    <row r="55" spans="2:10" x14ac:dyDescent="0.25">
      <c r="B55" s="7">
        <v>52</v>
      </c>
      <c r="C55" s="8" t="s">
        <v>160</v>
      </c>
      <c r="D55" s="9" t="s">
        <v>161</v>
      </c>
      <c r="E55" s="11" t="s">
        <v>162</v>
      </c>
      <c r="F55" s="12">
        <v>4889</v>
      </c>
      <c r="G55" s="8">
        <v>1479232</v>
      </c>
      <c r="H55" s="8"/>
      <c r="I55" s="8"/>
      <c r="J55" s="8">
        <f t="shared" si="0"/>
        <v>1479232</v>
      </c>
    </row>
    <row r="56" spans="2:10" x14ac:dyDescent="0.25">
      <c r="B56" s="7">
        <v>53</v>
      </c>
      <c r="C56" s="8" t="s">
        <v>163</v>
      </c>
      <c r="D56" s="7" t="s">
        <v>164</v>
      </c>
      <c r="E56" s="11" t="s">
        <v>165</v>
      </c>
      <c r="F56" s="12">
        <v>4807</v>
      </c>
      <c r="G56" s="8">
        <v>2923762</v>
      </c>
      <c r="H56" s="8"/>
      <c r="I56" s="8"/>
      <c r="J56" s="8">
        <f t="shared" si="0"/>
        <v>2923762</v>
      </c>
    </row>
    <row r="57" spans="2:10" x14ac:dyDescent="0.25">
      <c r="B57" s="7">
        <v>54</v>
      </c>
      <c r="C57" s="8" t="s">
        <v>166</v>
      </c>
      <c r="D57" s="7" t="s">
        <v>167</v>
      </c>
      <c r="E57" s="11" t="s">
        <v>168</v>
      </c>
      <c r="F57" s="12">
        <v>4790</v>
      </c>
      <c r="G57" s="8">
        <v>2292743</v>
      </c>
      <c r="H57" s="8"/>
      <c r="I57" s="8"/>
      <c r="J57" s="8">
        <f t="shared" si="0"/>
        <v>2292743</v>
      </c>
    </row>
    <row r="58" spans="2:10" x14ac:dyDescent="0.25">
      <c r="B58" s="7">
        <v>55</v>
      </c>
      <c r="C58" s="8" t="s">
        <v>169</v>
      </c>
      <c r="D58" s="7" t="s">
        <v>170</v>
      </c>
      <c r="E58" s="11" t="s">
        <v>171</v>
      </c>
      <c r="F58" s="12">
        <v>4732</v>
      </c>
      <c r="G58" s="8">
        <v>3520341</v>
      </c>
      <c r="H58" s="8"/>
      <c r="I58" s="8"/>
      <c r="J58" s="8">
        <f t="shared" si="0"/>
        <v>3520341</v>
      </c>
    </row>
    <row r="59" spans="2:10" x14ac:dyDescent="0.25">
      <c r="B59" s="7">
        <v>56</v>
      </c>
      <c r="C59" s="8" t="s">
        <v>172</v>
      </c>
      <c r="D59" s="7" t="s">
        <v>173</v>
      </c>
      <c r="E59" s="11" t="s">
        <v>174</v>
      </c>
      <c r="F59" s="12">
        <v>4761</v>
      </c>
      <c r="G59" s="8">
        <v>3248238</v>
      </c>
      <c r="H59" s="8"/>
      <c r="I59" s="8"/>
      <c r="J59" s="8">
        <f t="shared" si="0"/>
        <v>3248238</v>
      </c>
    </row>
    <row r="60" spans="2:10" x14ac:dyDescent="0.25">
      <c r="B60" s="7">
        <v>57</v>
      </c>
      <c r="C60" s="8" t="s">
        <v>175</v>
      </c>
      <c r="D60" s="7" t="s">
        <v>176</v>
      </c>
      <c r="E60" s="11" t="s">
        <v>177</v>
      </c>
      <c r="F60" s="12">
        <v>4791</v>
      </c>
      <c r="G60" s="8">
        <v>2480493</v>
      </c>
      <c r="H60" s="8"/>
      <c r="I60" s="8"/>
      <c r="J60" s="8">
        <f t="shared" si="0"/>
        <v>2480493</v>
      </c>
    </row>
    <row r="61" spans="2:10" x14ac:dyDescent="0.25">
      <c r="B61" s="7">
        <v>58</v>
      </c>
      <c r="C61" s="8" t="s">
        <v>178</v>
      </c>
      <c r="D61" s="7" t="s">
        <v>179</v>
      </c>
      <c r="E61" s="11" t="s">
        <v>180</v>
      </c>
      <c r="F61" s="12">
        <v>4786</v>
      </c>
      <c r="G61" s="8">
        <v>2333188</v>
      </c>
      <c r="H61" s="8"/>
      <c r="I61" s="8"/>
      <c r="J61" s="8">
        <f t="shared" si="0"/>
        <v>2333188</v>
      </c>
    </row>
    <row r="62" spans="2:10" x14ac:dyDescent="0.25">
      <c r="B62" s="7">
        <v>59</v>
      </c>
      <c r="C62" s="8" t="s">
        <v>181</v>
      </c>
      <c r="D62" s="7" t="s">
        <v>182</v>
      </c>
      <c r="E62" s="11" t="s">
        <v>183</v>
      </c>
      <c r="F62" s="12">
        <v>5109</v>
      </c>
      <c r="G62" s="8">
        <v>1539694</v>
      </c>
      <c r="H62" s="8"/>
      <c r="I62" s="8"/>
      <c r="J62" s="8">
        <f t="shared" si="0"/>
        <v>1539694</v>
      </c>
    </row>
    <row r="63" spans="2:10" x14ac:dyDescent="0.25">
      <c r="B63" s="7">
        <v>60</v>
      </c>
      <c r="C63" s="8" t="s">
        <v>184</v>
      </c>
      <c r="D63" s="7" t="s">
        <v>185</v>
      </c>
      <c r="E63" s="11" t="s">
        <v>186</v>
      </c>
      <c r="F63" s="12">
        <v>5091</v>
      </c>
      <c r="G63" s="8">
        <v>2557864</v>
      </c>
      <c r="H63" s="8"/>
      <c r="I63" s="8"/>
      <c r="J63" s="8">
        <f t="shared" si="0"/>
        <v>2557864</v>
      </c>
    </row>
    <row r="64" spans="2:10" x14ac:dyDescent="0.25">
      <c r="B64" s="7">
        <v>61</v>
      </c>
      <c r="C64" s="8" t="s">
        <v>187</v>
      </c>
      <c r="D64" s="7" t="s">
        <v>188</v>
      </c>
      <c r="E64" s="11" t="s">
        <v>189</v>
      </c>
      <c r="F64" s="12">
        <v>5197</v>
      </c>
      <c r="G64" s="8">
        <v>3360408</v>
      </c>
      <c r="H64" s="8"/>
      <c r="I64" s="8"/>
      <c r="J64" s="8">
        <f t="shared" si="0"/>
        <v>3360408</v>
      </c>
    </row>
    <row r="65" spans="2:10" x14ac:dyDescent="0.25">
      <c r="B65" s="7">
        <v>62</v>
      </c>
      <c r="C65" s="8" t="s">
        <v>190</v>
      </c>
      <c r="D65" s="7" t="s">
        <v>191</v>
      </c>
      <c r="E65" s="11" t="s">
        <v>192</v>
      </c>
      <c r="F65" s="12">
        <v>5409</v>
      </c>
      <c r="G65" s="8">
        <v>2811010</v>
      </c>
      <c r="H65" s="8"/>
      <c r="I65" s="8"/>
      <c r="J65" s="8">
        <f t="shared" si="0"/>
        <v>2811010</v>
      </c>
    </row>
    <row r="66" spans="2:10" x14ac:dyDescent="0.25">
      <c r="B66" s="7">
        <v>63</v>
      </c>
      <c r="C66" s="8" t="s">
        <v>193</v>
      </c>
      <c r="D66" s="7" t="s">
        <v>194</v>
      </c>
      <c r="E66" s="13" t="s">
        <v>195</v>
      </c>
      <c r="F66" s="12">
        <v>5611</v>
      </c>
      <c r="G66" s="8">
        <v>3531586</v>
      </c>
      <c r="H66" s="8"/>
      <c r="I66" s="8"/>
      <c r="J66" s="8">
        <f t="shared" si="0"/>
        <v>3531586</v>
      </c>
    </row>
    <row r="67" spans="2:10" x14ac:dyDescent="0.25">
      <c r="B67" s="7">
        <v>64</v>
      </c>
      <c r="C67" s="8" t="s">
        <v>196</v>
      </c>
      <c r="D67" s="7" t="s">
        <v>197</v>
      </c>
      <c r="E67" s="13" t="s">
        <v>198</v>
      </c>
      <c r="F67" s="12">
        <v>5926</v>
      </c>
      <c r="G67" s="8">
        <v>7769290</v>
      </c>
      <c r="H67" s="8"/>
      <c r="I67" s="8"/>
      <c r="J67" s="8">
        <f t="shared" si="0"/>
        <v>7769290</v>
      </c>
    </row>
    <row r="68" spans="2:10" x14ac:dyDescent="0.25">
      <c r="B68" s="7">
        <v>65</v>
      </c>
      <c r="C68" s="8" t="s">
        <v>199</v>
      </c>
      <c r="D68" s="7" t="s">
        <v>200</v>
      </c>
      <c r="E68" s="13" t="s">
        <v>201</v>
      </c>
      <c r="F68" s="12">
        <v>5923</v>
      </c>
      <c r="G68" s="8">
        <v>11673960</v>
      </c>
      <c r="H68" s="8"/>
      <c r="I68" s="8"/>
      <c r="J68" s="8">
        <f t="shared" si="0"/>
        <v>11673960</v>
      </c>
    </row>
    <row r="69" spans="2:10" x14ac:dyDescent="0.25">
      <c r="B69" s="7">
        <v>66</v>
      </c>
      <c r="C69" s="8" t="s">
        <v>202</v>
      </c>
      <c r="D69" s="7" t="s">
        <v>203</v>
      </c>
      <c r="E69" s="13" t="s">
        <v>204</v>
      </c>
      <c r="F69" s="12">
        <v>6199</v>
      </c>
      <c r="G69" s="8">
        <v>12106807</v>
      </c>
      <c r="H69" s="8"/>
      <c r="I69" s="8"/>
      <c r="J69" s="8">
        <f t="shared" si="0"/>
        <v>12106807</v>
      </c>
    </row>
    <row r="70" spans="2:10" x14ac:dyDescent="0.25">
      <c r="B70" s="7">
        <v>67</v>
      </c>
      <c r="C70" s="8" t="s">
        <v>205</v>
      </c>
      <c r="D70" s="7" t="s">
        <v>206</v>
      </c>
      <c r="E70" s="13" t="s">
        <v>207</v>
      </c>
      <c r="F70" s="12">
        <v>6263</v>
      </c>
      <c r="G70" s="8">
        <v>12785721</v>
      </c>
      <c r="H70" s="8"/>
      <c r="I70" s="8"/>
      <c r="J70" s="8">
        <f t="shared" si="0"/>
        <v>12785721</v>
      </c>
    </row>
    <row r="71" spans="2:10" x14ac:dyDescent="0.25">
      <c r="B71" s="5" t="s">
        <v>208</v>
      </c>
      <c r="C71" s="5"/>
      <c r="D71" s="5"/>
      <c r="E71" s="5"/>
      <c r="F71" s="5"/>
      <c r="G71" s="14">
        <f>SUM(G4:G70)</f>
        <v>146961349</v>
      </c>
      <c r="H71" s="14"/>
      <c r="I71" s="14">
        <f>SUM(I4:I70)</f>
        <v>18838636</v>
      </c>
      <c r="J71" s="14">
        <f>G71-I71</f>
        <v>128122713</v>
      </c>
    </row>
    <row r="73" spans="2:10" x14ac:dyDescent="0.25">
      <c r="F73" s="4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2025-07-17T12:31:10Z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