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showHorizontalScroll="0" showVerticalScroll="0" showSheetTabs="0" xWindow="-105" yWindow="-105" windowWidth="28995" windowHeight="15795"/>
  </bookViews>
  <sheets>
    <sheet name="SGB OS data as on Sep 30,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8" i="1" l="1"/>
  <c r="I27" i="1"/>
  <c r="I17" i="1"/>
  <c r="I11" i="1"/>
  <c r="I25" i="1"/>
  <c r="I16" i="1"/>
  <c r="I36" i="1"/>
  <c r="I15" i="1"/>
  <c r="I26" i="1"/>
  <c r="I14" i="1"/>
  <c r="I13" i="1"/>
  <c r="I35" i="1"/>
  <c r="I10" i="1"/>
  <c r="I12" i="1"/>
  <c r="I30" i="1"/>
  <c r="I7" i="1"/>
  <c r="I29" i="1"/>
  <c r="I28" i="1"/>
  <c r="I24" i="1"/>
  <c r="I23" i="1"/>
  <c r="I22" i="1"/>
  <c r="I21" i="1"/>
  <c r="I20" i="1"/>
  <c r="J70" i="1" l="1"/>
  <c r="I5" i="1" l="1"/>
  <c r="J69" i="1" l="1"/>
  <c r="J68" i="1" l="1"/>
  <c r="G4" i="1" l="1"/>
  <c r="J67" i="1" l="1"/>
  <c r="J66" i="1" l="1"/>
  <c r="J64" i="1" l="1"/>
  <c r="J65" i="1"/>
  <c r="J62" i="1" l="1"/>
  <c r="J63" i="1"/>
  <c r="J61" i="1" l="1"/>
  <c r="J60" i="1"/>
  <c r="J59" i="1" l="1"/>
  <c r="J58" i="1" l="1"/>
  <c r="J57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G7" i="1" l="1"/>
  <c r="J7" i="1" s="1"/>
  <c r="G6" i="1"/>
  <c r="G5" i="1"/>
  <c r="G71" i="1" l="1"/>
  <c r="I6" i="1"/>
  <c r="J5" i="1"/>
  <c r="J4" i="1"/>
  <c r="I71" i="1" l="1"/>
  <c r="J71" i="1" s="1"/>
  <c r="J6" i="1"/>
</calcChain>
</file>

<file path=xl/sharedStrings.xml><?xml version="1.0" encoding="utf-8"?>
<sst xmlns="http://schemas.openxmlformats.org/spreadsheetml/2006/main" count="212" uniqueCount="212">
  <si>
    <t>S No</t>
  </si>
  <si>
    <t>Tranche</t>
  </si>
  <si>
    <t xml:space="preserve">ISIN </t>
  </si>
  <si>
    <t>Issue Date</t>
  </si>
  <si>
    <t>Issue price/unit</t>
  </si>
  <si>
    <t xml:space="preserve">Number of units subscribed (in grams) </t>
  </si>
  <si>
    <t xml:space="preserve">Units outstanding (in grams) </t>
  </si>
  <si>
    <t>2015-I</t>
  </si>
  <si>
    <t>IN0020150085</t>
  </si>
  <si>
    <t>November 30, 2015</t>
  </si>
  <si>
    <t>2016-I</t>
  </si>
  <si>
    <t>IN0020150101</t>
  </si>
  <si>
    <t>February 8, 2016</t>
  </si>
  <si>
    <t>2016-II</t>
  </si>
  <si>
    <t>IN0020150119</t>
  </si>
  <si>
    <t>March 29, 2016</t>
  </si>
  <si>
    <t>2016-17 Series I</t>
  </si>
  <si>
    <t>IN0020160027</t>
  </si>
  <si>
    <t>August 5, 2016</t>
  </si>
  <si>
    <t>2016-17 Series II</t>
  </si>
  <si>
    <t>IN0020160043</t>
  </si>
  <si>
    <t>September 30, 2016</t>
  </si>
  <si>
    <t>2016-17 Series III</t>
  </si>
  <si>
    <t>IN0020160076</t>
  </si>
  <si>
    <t>November 17, 2016</t>
  </si>
  <si>
    <t>2016-17 Series IV</t>
  </si>
  <si>
    <t>IN0020160126</t>
  </si>
  <si>
    <t>March 17, 2017</t>
  </si>
  <si>
    <t>2017-18 Series I</t>
  </si>
  <si>
    <t>IN0020170018</t>
  </si>
  <si>
    <t>May 12, 2017</t>
  </si>
  <si>
    <t>2017-18 Series II</t>
  </si>
  <si>
    <t>IN0020170034</t>
  </si>
  <si>
    <t>July 28, 2017</t>
  </si>
  <si>
    <t>2017-18 Series III</t>
  </si>
  <si>
    <t>IN0020170059</t>
  </si>
  <si>
    <t>October 16, 2017</t>
  </si>
  <si>
    <t>2017-18 Series IV</t>
  </si>
  <si>
    <t>IN0020170067</t>
  </si>
  <si>
    <t>October 23, 2017</t>
  </si>
  <si>
    <t>2017-18 Series V</t>
  </si>
  <si>
    <t>IN0020170075</t>
  </si>
  <si>
    <t>October 30, 2017</t>
  </si>
  <si>
    <t>2017-18 Series VI</t>
  </si>
  <si>
    <t>IN0020170083</t>
  </si>
  <si>
    <t>November 6, 2017</t>
  </si>
  <si>
    <t>2017-18 Series VII</t>
  </si>
  <si>
    <t>IN0020170091</t>
  </si>
  <si>
    <t>November 13, 2017</t>
  </si>
  <si>
    <t>2017-18 Series VIII</t>
  </si>
  <si>
    <t>IN0020170109</t>
  </si>
  <si>
    <t>November 20, 2017</t>
  </si>
  <si>
    <t>2017-18 Series IX</t>
  </si>
  <si>
    <t>IN0020170117</t>
  </si>
  <si>
    <t>November 27, 2017</t>
  </si>
  <si>
    <t>2017-18 Series X</t>
  </si>
  <si>
    <t>IN0020170125</t>
  </si>
  <si>
    <t>December 4, 2017</t>
  </si>
  <si>
    <t>2017-18 Series XI</t>
  </si>
  <si>
    <t>IN0020170133</t>
  </si>
  <si>
    <t>December 11, 2017</t>
  </si>
  <si>
    <t>2017-18 Series XII</t>
  </si>
  <si>
    <t>IN0020170141</t>
  </si>
  <si>
    <t>December 18, 2017</t>
  </si>
  <si>
    <t>2017-18 Series XIII</t>
  </si>
  <si>
    <t>IN0020170158</t>
  </si>
  <si>
    <t>December 26, 2017</t>
  </si>
  <si>
    <t>2017-18 Series XIV</t>
  </si>
  <si>
    <t>IN0020170166</t>
  </si>
  <si>
    <t>January 1, 2018</t>
  </si>
  <si>
    <t>2018-19 Series I</t>
  </si>
  <si>
    <t>IN0020180033</t>
  </si>
  <si>
    <t>May 4, 2018</t>
  </si>
  <si>
    <t>2018-19 Series II</t>
  </si>
  <si>
    <t>IN0020180249</t>
  </si>
  <si>
    <t>October 23, 2018</t>
  </si>
  <si>
    <t>2018-19 Series III</t>
  </si>
  <si>
    <t>IN0020180314</t>
  </si>
  <si>
    <t>November 13,  2018</t>
  </si>
  <si>
    <t>2018-19 Series IV</t>
  </si>
  <si>
    <t>IN0020180389</t>
  </si>
  <si>
    <t>January 1, 2019</t>
  </si>
  <si>
    <t>2018-19 Series V</t>
  </si>
  <si>
    <t>IN0020180462</t>
  </si>
  <si>
    <t>January 22, 2019</t>
  </si>
  <si>
    <t>2018-19 Series VI</t>
  </si>
  <si>
    <t>IN0020180561</t>
  </si>
  <si>
    <t>February 12, 2019</t>
  </si>
  <si>
    <t>2019-20 Series I</t>
  </si>
  <si>
    <t>IN0020190073</t>
  </si>
  <si>
    <t>June 11, 2019</t>
  </si>
  <si>
    <t>2019-20 Series II</t>
  </si>
  <si>
    <t>IN0020190081</t>
  </si>
  <si>
    <t>July 16, 2019</t>
  </si>
  <si>
    <t>2019-20 Series III</t>
  </si>
  <si>
    <t>IN0020190107</t>
  </si>
  <si>
    <t>August 14, 2019</t>
  </si>
  <si>
    <t>2019-20 Series IV</t>
  </si>
  <si>
    <t>IN0020190115</t>
  </si>
  <si>
    <t>September 17, 2019</t>
  </si>
  <si>
    <t>2019-20 Series V</t>
  </si>
  <si>
    <t>IN0020190370</t>
  </si>
  <si>
    <t>October 15, 2019</t>
  </si>
  <si>
    <t>2019-20 Series VI</t>
  </si>
  <si>
    <t>IN0020190388</t>
  </si>
  <si>
    <t>October 30, 2019</t>
  </si>
  <si>
    <t>2019-20 Series VII</t>
  </si>
  <si>
    <t>IN0020190461</t>
  </si>
  <si>
    <t>December 10, 2019</t>
  </si>
  <si>
    <t>2019-20 Series VIII</t>
  </si>
  <si>
    <t>IN0020190537</t>
  </si>
  <si>
    <t>January 21, 2020</t>
  </si>
  <si>
    <t>2019-20 Series IX</t>
  </si>
  <si>
    <t>IN0020190545</t>
  </si>
  <si>
    <t>February 11, 2020</t>
  </si>
  <si>
    <t>2019-20 Series X</t>
  </si>
  <si>
    <t>IN0020190552</t>
  </si>
  <si>
    <t>March 11, 2020</t>
  </si>
  <si>
    <t>2020-21, Series I</t>
  </si>
  <si>
    <t>IN0020200062</t>
  </si>
  <si>
    <t>April 28, 2020</t>
  </si>
  <si>
    <t>2020-21, Series II</t>
  </si>
  <si>
    <t>IN0020200088</t>
  </si>
  <si>
    <t>May 19, 2020</t>
  </si>
  <si>
    <t>2020-21, Series III</t>
  </si>
  <si>
    <t>IN0020200104</t>
  </si>
  <si>
    <t>June 16, 2020</t>
  </si>
  <si>
    <t>2020-21, Series IV</t>
  </si>
  <si>
    <t>IN0020200146</t>
  </si>
  <si>
    <t>July 14, 2020</t>
  </si>
  <si>
    <t>2020-21, Series V</t>
  </si>
  <si>
    <t>IN0020200161</t>
  </si>
  <si>
    <t>August 11, 2020</t>
  </si>
  <si>
    <t xml:space="preserve">2020-21, Series VI </t>
  </si>
  <si>
    <t>IN0020200195</t>
  </si>
  <si>
    <t>September 8, 2020</t>
  </si>
  <si>
    <t>2020-21, Series VII</t>
  </si>
  <si>
    <t>IN0020200203</t>
  </si>
  <si>
    <t>October 20, 2020</t>
  </si>
  <si>
    <t>2020-21, Series VIII</t>
  </si>
  <si>
    <t>IN0020200286</t>
  </si>
  <si>
    <t>November 18, 2020</t>
  </si>
  <si>
    <t>2020-21, Series IX</t>
  </si>
  <si>
    <t>IN0020200377</t>
  </si>
  <si>
    <t>January 5, 2021</t>
  </si>
  <si>
    <t>2020-21, Series X</t>
  </si>
  <si>
    <t>IN0020200385</t>
  </si>
  <si>
    <t>January 19, 2021</t>
  </si>
  <si>
    <t>2020-21, Series XI</t>
  </si>
  <si>
    <t>IN0020200393</t>
  </si>
  <si>
    <t>February 9, 2021</t>
  </si>
  <si>
    <t>2020-21, Series XII</t>
  </si>
  <si>
    <t>IN0020200427</t>
  </si>
  <si>
    <t>March 9, 2021</t>
  </si>
  <si>
    <t>2021-22, Series I</t>
  </si>
  <si>
    <t>IN0020210053</t>
  </si>
  <si>
    <t>May 25, 2021</t>
  </si>
  <si>
    <t>2021-22, Series II</t>
  </si>
  <si>
    <t>IN0020210061</t>
  </si>
  <si>
    <t>June 1, 2021</t>
  </si>
  <si>
    <t>2021-22, Series III</t>
  </si>
  <si>
    <t>IN0020210087</t>
  </si>
  <si>
    <t>June 8, 2021</t>
  </si>
  <si>
    <t xml:space="preserve">2021-22, Series IV </t>
  </si>
  <si>
    <t>IN0020210111</t>
  </si>
  <si>
    <t>July 20, 2021</t>
  </si>
  <si>
    <t>2021-22, Series V</t>
  </si>
  <si>
    <t>IN0020210129</t>
  </si>
  <si>
    <t>August 17, 2021</t>
  </si>
  <si>
    <t>2021-22, Series VI</t>
  </si>
  <si>
    <t>IN0020210145</t>
  </si>
  <si>
    <t>September 7, 2021</t>
  </si>
  <si>
    <t>2021-22, Series VII</t>
  </si>
  <si>
    <t>IN0020210178</t>
  </si>
  <si>
    <t>November 2, 2021</t>
  </si>
  <si>
    <t>2021-22, Series VIII</t>
  </si>
  <si>
    <t>IN0020210228</t>
  </si>
  <si>
    <t>December 7, 2021</t>
  </si>
  <si>
    <t>2021-22, Series IX</t>
  </si>
  <si>
    <t>IN0020210236</t>
  </si>
  <si>
    <t>January 18, 2022</t>
  </si>
  <si>
    <t>2021-22, Series X</t>
  </si>
  <si>
    <t>IN0020210319</t>
  </si>
  <si>
    <t>March 8, 2022</t>
  </si>
  <si>
    <t>2022-23, Series I</t>
  </si>
  <si>
    <t>IN0020220045</t>
  </si>
  <si>
    <t>June 28, 2022</t>
  </si>
  <si>
    <t>2022-23, Series II</t>
  </si>
  <si>
    <t>IN0020220078</t>
  </si>
  <si>
    <t>August 30, 2022</t>
  </si>
  <si>
    <t>2022-23, Series III</t>
  </si>
  <si>
    <t>IN0020220110</t>
  </si>
  <si>
    <t>December 27, 2022</t>
  </si>
  <si>
    <t>2022-23, Series IV</t>
  </si>
  <si>
    <t>IN0020220169</t>
  </si>
  <si>
    <t>March 14, 2023</t>
  </si>
  <si>
    <t>2023-24, Series I</t>
  </si>
  <si>
    <t>IN0020230069</t>
  </si>
  <si>
    <t>June 27, 2023</t>
  </si>
  <si>
    <t>2023-24, Series II</t>
  </si>
  <si>
    <t>IN0020230093</t>
  </si>
  <si>
    <t>September 20, 2023</t>
  </si>
  <si>
    <t>2023-24, Series III</t>
  </si>
  <si>
    <t>IN0020230168</t>
  </si>
  <si>
    <t>December 28, 2023</t>
  </si>
  <si>
    <t>2023-24, Series IV</t>
  </si>
  <si>
    <t>IN0020230184</t>
  </si>
  <si>
    <t>February 21, 2024</t>
  </si>
  <si>
    <t>Total</t>
  </si>
  <si>
    <t>Final Redemption Price/Unit</t>
  </si>
  <si>
    <t>Number of units redeemed (including premature redemption)/cancelled (in grams)</t>
  </si>
  <si>
    <t>Data on Sovereign Gold Bonds (Tranche wise) issued till November 27,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</si>
</sst>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3" fillId="2" borderId="0" xfId="0" applyFont="1" applyFill="1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/>
    <xf numFmtId="165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S73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3.140625" style="1" customWidth="1"/>
    <col min="2" max="2" width="7" style="1" customWidth="1"/>
    <col min="3" max="3" width="19.140625" style="1" customWidth="1"/>
    <col min="4" max="4" width="19.85546875" style="1" customWidth="1"/>
    <col min="5" max="5" width="23.85546875" style="1" customWidth="1"/>
    <col min="6" max="6" width="11.85546875" style="1" customWidth="1"/>
    <col min="7" max="7" width="17" style="1" customWidth="1"/>
    <col min="8" max="8" width="13.7109375" style="1" customWidth="1"/>
    <col min="9" max="9" width="21.7109375" style="1" customWidth="1"/>
    <col min="10" max="10" width="17.7109375" style="1" customWidth="1"/>
    <col min="11" max="11" width="12" style="4" bestFit="1" customWidth="1"/>
    <col min="12" max="12" width="9.140625" style="4"/>
    <col min="13" max="13" width="12" style="4" bestFit="1" customWidth="1"/>
    <col min="14" max="71" width="9.140625" style="4"/>
    <col min="72" max="16384" width="9.140625" style="1"/>
  </cols>
  <sheetData>
    <row r="2" spans="2:71" x14ac:dyDescent="0.25">
      <c r="B2" s="14" t="s">
        <v>211</v>
      </c>
      <c r="C2" s="14"/>
      <c r="D2" s="14"/>
      <c r="E2" s="14"/>
      <c r="F2" s="14"/>
      <c r="G2" s="14"/>
      <c r="H2" s="14"/>
      <c r="I2" s="14"/>
      <c r="J2" s="14"/>
    </row>
    <row r="3" spans="2:71" s="3" customFormat="1" ht="78.75" customHeight="1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209</v>
      </c>
      <c r="I3" s="5" t="s">
        <v>210</v>
      </c>
      <c r="J3" s="5" t="s">
        <v>6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2:71" x14ac:dyDescent="0.25">
      <c r="B4" s="6">
        <v>1</v>
      </c>
      <c r="C4" s="7" t="s">
        <v>7</v>
      </c>
      <c r="D4" s="8" t="s">
        <v>8</v>
      </c>
      <c r="E4" s="9" t="s">
        <v>9</v>
      </c>
      <c r="F4" s="7">
        <v>2684</v>
      </c>
      <c r="G4" s="7">
        <f>913571</f>
        <v>913571</v>
      </c>
      <c r="H4" s="7">
        <v>6132</v>
      </c>
      <c r="I4" s="7">
        <v>913571</v>
      </c>
      <c r="J4" s="7">
        <f>G4-I4</f>
        <v>0</v>
      </c>
    </row>
    <row r="5" spans="2:71" x14ac:dyDescent="0.25">
      <c r="B5" s="6">
        <v>2</v>
      </c>
      <c r="C5" s="7" t="s">
        <v>10</v>
      </c>
      <c r="D5" s="8" t="s">
        <v>11</v>
      </c>
      <c r="E5" s="9" t="s">
        <v>12</v>
      </c>
      <c r="F5" s="7">
        <v>2600</v>
      </c>
      <c r="G5" s="7">
        <f>2869973</f>
        <v>2869973</v>
      </c>
      <c r="H5" s="7">
        <v>6271</v>
      </c>
      <c r="I5" s="7">
        <f>2869973</f>
        <v>2869973</v>
      </c>
      <c r="J5" s="7">
        <f t="shared" ref="J5:J70" si="0">G5-I5</f>
        <v>0</v>
      </c>
    </row>
    <row r="6" spans="2:71" x14ac:dyDescent="0.25">
      <c r="B6" s="6">
        <v>3</v>
      </c>
      <c r="C6" s="7" t="s">
        <v>13</v>
      </c>
      <c r="D6" s="8" t="s">
        <v>14</v>
      </c>
      <c r="E6" s="9" t="s">
        <v>15</v>
      </c>
      <c r="F6" s="7">
        <v>2916</v>
      </c>
      <c r="G6" s="7">
        <f>1119741</f>
        <v>1119741</v>
      </c>
      <c r="H6" s="7">
        <v>6601</v>
      </c>
      <c r="I6" s="7">
        <f>G6</f>
        <v>1119741</v>
      </c>
      <c r="J6" s="7">
        <f t="shared" si="0"/>
        <v>0</v>
      </c>
    </row>
    <row r="7" spans="2:71" x14ac:dyDescent="0.25">
      <c r="B7" s="6">
        <v>4</v>
      </c>
      <c r="C7" s="7" t="s">
        <v>16</v>
      </c>
      <c r="D7" s="8" t="s">
        <v>17</v>
      </c>
      <c r="E7" s="9" t="s">
        <v>18</v>
      </c>
      <c r="F7" s="7">
        <v>3119</v>
      </c>
      <c r="G7" s="7">
        <f>2953025</f>
        <v>2953025</v>
      </c>
      <c r="H7" s="7">
        <v>6938</v>
      </c>
      <c r="I7" s="7">
        <f>9319+51669+52502+47298+27095+14315 +2750827</f>
        <v>2953025</v>
      </c>
      <c r="J7" s="7">
        <f t="shared" si="0"/>
        <v>0</v>
      </c>
    </row>
    <row r="8" spans="2:71" x14ac:dyDescent="0.25">
      <c r="B8" s="6">
        <v>5</v>
      </c>
      <c r="C8" s="7" t="s">
        <v>19</v>
      </c>
      <c r="D8" s="8" t="s">
        <v>20</v>
      </c>
      <c r="E8" s="9" t="s">
        <v>21</v>
      </c>
      <c r="F8" s="7">
        <v>3150</v>
      </c>
      <c r="G8" s="7">
        <v>2615800</v>
      </c>
      <c r="H8" s="7">
        <v>7517</v>
      </c>
      <c r="I8" s="7">
        <v>2615800</v>
      </c>
      <c r="J8" s="7">
        <f t="shared" si="0"/>
        <v>0</v>
      </c>
    </row>
    <row r="9" spans="2:71" x14ac:dyDescent="0.25">
      <c r="B9" s="6">
        <v>6</v>
      </c>
      <c r="C9" s="7" t="s">
        <v>22</v>
      </c>
      <c r="D9" s="8" t="s">
        <v>23</v>
      </c>
      <c r="E9" s="9" t="s">
        <v>24</v>
      </c>
      <c r="F9" s="7">
        <v>3007</v>
      </c>
      <c r="G9" s="7">
        <v>3598055</v>
      </c>
      <c r="H9" s="7">
        <v>7788</v>
      </c>
      <c r="I9" s="7">
        <v>3598055</v>
      </c>
      <c r="J9" s="7">
        <f t="shared" si="0"/>
        <v>0</v>
      </c>
    </row>
    <row r="10" spans="2:71" x14ac:dyDescent="0.25">
      <c r="B10" s="6">
        <v>7</v>
      </c>
      <c r="C10" s="7" t="s">
        <v>25</v>
      </c>
      <c r="D10" s="8" t="s">
        <v>26</v>
      </c>
      <c r="E10" s="9" t="s">
        <v>27</v>
      </c>
      <c r="F10" s="7">
        <v>2943</v>
      </c>
      <c r="G10" s="7">
        <v>2220885</v>
      </c>
      <c r="H10" s="7"/>
      <c r="I10" s="7">
        <f>25400+57645+45145+29284+19439+11132</f>
        <v>188045</v>
      </c>
      <c r="J10" s="7">
        <f t="shared" si="0"/>
        <v>2032840</v>
      </c>
    </row>
    <row r="11" spans="2:71" x14ac:dyDescent="0.25">
      <c r="B11" s="6">
        <v>8</v>
      </c>
      <c r="C11" s="7" t="s">
        <v>28</v>
      </c>
      <c r="D11" s="8" t="s">
        <v>29</v>
      </c>
      <c r="E11" s="9" t="s">
        <v>30</v>
      </c>
      <c r="F11" s="7">
        <v>2951</v>
      </c>
      <c r="G11" s="7">
        <v>2027695</v>
      </c>
      <c r="H11" s="7"/>
      <c r="I11" s="7">
        <f>134075+14596+7504</f>
        <v>156175</v>
      </c>
      <c r="J11" s="7">
        <f t="shared" si="0"/>
        <v>1871520</v>
      </c>
    </row>
    <row r="12" spans="2:71" x14ac:dyDescent="0.25">
      <c r="B12" s="6">
        <v>9</v>
      </c>
      <c r="C12" s="7" t="s">
        <v>31</v>
      </c>
      <c r="D12" s="8" t="s">
        <v>32</v>
      </c>
      <c r="E12" s="9" t="s">
        <v>33</v>
      </c>
      <c r="F12" s="7">
        <v>2830</v>
      </c>
      <c r="G12" s="7">
        <v>2349953</v>
      </c>
      <c r="H12" s="7"/>
      <c r="I12" s="7">
        <f>38217+66208+42742+23852+13177+5</f>
        <v>184201</v>
      </c>
      <c r="J12" s="7">
        <f t="shared" si="0"/>
        <v>2165752</v>
      </c>
    </row>
    <row r="13" spans="2:71" x14ac:dyDescent="0.25">
      <c r="B13" s="6">
        <v>10</v>
      </c>
      <c r="C13" s="7" t="s">
        <v>34</v>
      </c>
      <c r="D13" s="8" t="s">
        <v>35</v>
      </c>
      <c r="E13" s="9" t="s">
        <v>36</v>
      </c>
      <c r="F13" s="7">
        <v>2956</v>
      </c>
      <c r="G13" s="7">
        <v>264815</v>
      </c>
      <c r="H13" s="7"/>
      <c r="I13" s="7">
        <f>1967+4697+3093+1621+794</f>
        <v>12172</v>
      </c>
      <c r="J13" s="7">
        <f t="shared" si="0"/>
        <v>252643</v>
      </c>
    </row>
    <row r="14" spans="2:71" x14ac:dyDescent="0.25">
      <c r="B14" s="6">
        <v>11</v>
      </c>
      <c r="C14" s="7" t="s">
        <v>37</v>
      </c>
      <c r="D14" s="8" t="s">
        <v>38</v>
      </c>
      <c r="E14" s="9" t="s">
        <v>39</v>
      </c>
      <c r="F14" s="7">
        <v>2987</v>
      </c>
      <c r="G14" s="7">
        <v>378945</v>
      </c>
      <c r="H14" s="7"/>
      <c r="I14" s="7">
        <f>2214+7594+5110+2769+1500</f>
        <v>19187</v>
      </c>
      <c r="J14" s="7">
        <f t="shared" si="0"/>
        <v>359758</v>
      </c>
    </row>
    <row r="15" spans="2:71" x14ac:dyDescent="0.25">
      <c r="B15" s="6">
        <v>12</v>
      </c>
      <c r="C15" s="7" t="s">
        <v>40</v>
      </c>
      <c r="D15" s="8" t="s">
        <v>41</v>
      </c>
      <c r="E15" s="9" t="s">
        <v>42</v>
      </c>
      <c r="F15" s="7">
        <v>2971</v>
      </c>
      <c r="G15" s="7">
        <v>174024</v>
      </c>
      <c r="H15" s="7"/>
      <c r="I15" s="7">
        <f>1827+4145+2553+2019+939</f>
        <v>11483</v>
      </c>
      <c r="J15" s="7">
        <f t="shared" si="0"/>
        <v>162541</v>
      </c>
    </row>
    <row r="16" spans="2:71" x14ac:dyDescent="0.25">
      <c r="B16" s="6">
        <v>13</v>
      </c>
      <c r="C16" s="7" t="s">
        <v>43</v>
      </c>
      <c r="D16" s="8" t="s">
        <v>44</v>
      </c>
      <c r="E16" s="9" t="s">
        <v>45</v>
      </c>
      <c r="F16" s="7">
        <v>2945</v>
      </c>
      <c r="G16" s="7">
        <v>153356</v>
      </c>
      <c r="H16" s="7"/>
      <c r="I16" s="7">
        <f>1073+2973+1780+1109+464</f>
        <v>7399</v>
      </c>
      <c r="J16" s="7">
        <f t="shared" si="0"/>
        <v>145957</v>
      </c>
    </row>
    <row r="17" spans="2:10" x14ac:dyDescent="0.25">
      <c r="B17" s="6">
        <v>14</v>
      </c>
      <c r="C17" s="7" t="s">
        <v>46</v>
      </c>
      <c r="D17" s="8" t="s">
        <v>47</v>
      </c>
      <c r="E17" s="9" t="s">
        <v>48</v>
      </c>
      <c r="F17" s="7">
        <v>2934</v>
      </c>
      <c r="G17" s="7">
        <v>175121</v>
      </c>
      <c r="H17" s="7"/>
      <c r="I17" s="7">
        <f>5364+1184+239</f>
        <v>6787</v>
      </c>
      <c r="J17" s="7">
        <f t="shared" si="0"/>
        <v>168334</v>
      </c>
    </row>
    <row r="18" spans="2:10" x14ac:dyDescent="0.25">
      <c r="B18" s="6">
        <v>15</v>
      </c>
      <c r="C18" s="7" t="s">
        <v>49</v>
      </c>
      <c r="D18" s="8" t="s">
        <v>50</v>
      </c>
      <c r="E18" s="9" t="s">
        <v>51</v>
      </c>
      <c r="F18" s="7">
        <v>2961</v>
      </c>
      <c r="G18" s="7">
        <v>135666</v>
      </c>
      <c r="H18" s="7"/>
      <c r="I18" s="7">
        <f>1244+2695+2258+1296+661</f>
        <v>8154</v>
      </c>
      <c r="J18" s="7">
        <f t="shared" si="0"/>
        <v>127512</v>
      </c>
    </row>
    <row r="19" spans="2:10" x14ac:dyDescent="0.25">
      <c r="B19" s="6">
        <v>16</v>
      </c>
      <c r="C19" s="7" t="s">
        <v>52</v>
      </c>
      <c r="D19" s="8" t="s">
        <v>53</v>
      </c>
      <c r="E19" s="9" t="s">
        <v>54</v>
      </c>
      <c r="F19" s="7">
        <v>2964</v>
      </c>
      <c r="G19" s="7">
        <v>105512</v>
      </c>
      <c r="H19" s="7"/>
      <c r="I19" s="7">
        <f>1072+2467+1076+683+448</f>
        <v>5746</v>
      </c>
      <c r="J19" s="7">
        <f t="shared" si="0"/>
        <v>99766</v>
      </c>
    </row>
    <row r="20" spans="2:10" x14ac:dyDescent="0.25">
      <c r="B20" s="6">
        <v>17</v>
      </c>
      <c r="C20" s="7" t="s">
        <v>55</v>
      </c>
      <c r="D20" s="8" t="s">
        <v>56</v>
      </c>
      <c r="E20" s="9" t="s">
        <v>57</v>
      </c>
      <c r="F20" s="7">
        <v>2961</v>
      </c>
      <c r="G20" s="7">
        <v>107380</v>
      </c>
      <c r="H20" s="7"/>
      <c r="I20" s="7">
        <f>544+2688+781 +490</f>
        <v>4503</v>
      </c>
      <c r="J20" s="7">
        <f t="shared" si="0"/>
        <v>102877</v>
      </c>
    </row>
    <row r="21" spans="2:10" x14ac:dyDescent="0.25">
      <c r="B21" s="6">
        <v>18</v>
      </c>
      <c r="C21" s="7" t="s">
        <v>58</v>
      </c>
      <c r="D21" s="8" t="s">
        <v>59</v>
      </c>
      <c r="E21" s="9" t="s">
        <v>60</v>
      </c>
      <c r="F21" s="7">
        <v>2952</v>
      </c>
      <c r="G21" s="7">
        <v>81614</v>
      </c>
      <c r="H21" s="7"/>
      <c r="I21" s="7">
        <f>1182+1731+440+338</f>
        <v>3691</v>
      </c>
      <c r="J21" s="7">
        <f t="shared" si="0"/>
        <v>77923</v>
      </c>
    </row>
    <row r="22" spans="2:10" x14ac:dyDescent="0.25">
      <c r="B22" s="6">
        <v>19</v>
      </c>
      <c r="C22" s="7" t="s">
        <v>61</v>
      </c>
      <c r="D22" s="8" t="s">
        <v>62</v>
      </c>
      <c r="E22" s="9" t="s">
        <v>63</v>
      </c>
      <c r="F22" s="7">
        <v>2890</v>
      </c>
      <c r="G22" s="7">
        <v>111218</v>
      </c>
      <c r="H22" s="7"/>
      <c r="I22" s="7">
        <f>1936+1910+583+1756</f>
        <v>6185</v>
      </c>
      <c r="J22" s="7">
        <f t="shared" si="0"/>
        <v>105033</v>
      </c>
    </row>
    <row r="23" spans="2:10" x14ac:dyDescent="0.25">
      <c r="B23" s="6">
        <v>20</v>
      </c>
      <c r="C23" s="7" t="s">
        <v>64</v>
      </c>
      <c r="D23" s="8" t="s">
        <v>65</v>
      </c>
      <c r="E23" s="9" t="s">
        <v>66</v>
      </c>
      <c r="F23" s="7">
        <v>2866</v>
      </c>
      <c r="G23" s="7">
        <v>131958</v>
      </c>
      <c r="H23" s="7"/>
      <c r="I23" s="7">
        <f>5434+917</f>
        <v>6351</v>
      </c>
      <c r="J23" s="7">
        <f t="shared" si="0"/>
        <v>125607</v>
      </c>
    </row>
    <row r="24" spans="2:10" x14ac:dyDescent="0.25">
      <c r="B24" s="6">
        <v>21</v>
      </c>
      <c r="C24" s="7" t="s">
        <v>67</v>
      </c>
      <c r="D24" s="8" t="s">
        <v>68</v>
      </c>
      <c r="E24" s="9" t="s">
        <v>69</v>
      </c>
      <c r="F24" s="7">
        <v>2881</v>
      </c>
      <c r="G24" s="7">
        <v>327434</v>
      </c>
      <c r="H24" s="7"/>
      <c r="I24" s="7">
        <f>10118 +1258</f>
        <v>11376</v>
      </c>
      <c r="J24" s="7">
        <f t="shared" si="0"/>
        <v>316058</v>
      </c>
    </row>
    <row r="25" spans="2:10" x14ac:dyDescent="0.25">
      <c r="B25" s="6">
        <v>22</v>
      </c>
      <c r="C25" s="7" t="s">
        <v>70</v>
      </c>
      <c r="D25" s="8" t="s">
        <v>71</v>
      </c>
      <c r="E25" s="9" t="s">
        <v>72</v>
      </c>
      <c r="F25" s="7">
        <v>3114</v>
      </c>
      <c r="G25" s="7">
        <v>650337</v>
      </c>
      <c r="H25" s="7"/>
      <c r="I25" s="7">
        <f>8173+8885+5237+3384</f>
        <v>25679</v>
      </c>
      <c r="J25" s="7">
        <f t="shared" si="0"/>
        <v>624658</v>
      </c>
    </row>
    <row r="26" spans="2:10" x14ac:dyDescent="0.25">
      <c r="B26" s="6">
        <v>23</v>
      </c>
      <c r="C26" s="7" t="s">
        <v>73</v>
      </c>
      <c r="D26" s="8" t="s">
        <v>74</v>
      </c>
      <c r="E26" s="9" t="s">
        <v>75</v>
      </c>
      <c r="F26" s="7">
        <v>3146</v>
      </c>
      <c r="G26" s="7">
        <v>312258</v>
      </c>
      <c r="H26" s="7"/>
      <c r="I26" s="7">
        <f>1793+4320+1887</f>
        <v>8000</v>
      </c>
      <c r="J26" s="7">
        <f t="shared" si="0"/>
        <v>304258</v>
      </c>
    </row>
    <row r="27" spans="2:10" x14ac:dyDescent="0.25">
      <c r="B27" s="6">
        <v>24</v>
      </c>
      <c r="C27" s="7" t="s">
        <v>76</v>
      </c>
      <c r="D27" s="8" t="s">
        <v>77</v>
      </c>
      <c r="E27" s="10" t="s">
        <v>78</v>
      </c>
      <c r="F27" s="7">
        <v>3183</v>
      </c>
      <c r="G27" s="7">
        <v>409398</v>
      </c>
      <c r="H27" s="7"/>
      <c r="I27" s="7">
        <f>2437+4528+2597</f>
        <v>9562</v>
      </c>
      <c r="J27" s="7">
        <f t="shared" si="0"/>
        <v>399836</v>
      </c>
    </row>
    <row r="28" spans="2:10" x14ac:dyDescent="0.25">
      <c r="B28" s="6">
        <v>25</v>
      </c>
      <c r="C28" s="7" t="s">
        <v>79</v>
      </c>
      <c r="D28" s="8" t="s">
        <v>80</v>
      </c>
      <c r="E28" s="10" t="s">
        <v>81</v>
      </c>
      <c r="F28" s="7">
        <v>3119</v>
      </c>
      <c r="G28" s="7">
        <v>207886</v>
      </c>
      <c r="H28" s="7"/>
      <c r="I28" s="7">
        <f>947+1215</f>
        <v>2162</v>
      </c>
      <c r="J28" s="7">
        <f t="shared" si="0"/>
        <v>205724</v>
      </c>
    </row>
    <row r="29" spans="2:10" x14ac:dyDescent="0.25">
      <c r="B29" s="6">
        <v>26</v>
      </c>
      <c r="C29" s="7" t="s">
        <v>82</v>
      </c>
      <c r="D29" s="8" t="s">
        <v>83</v>
      </c>
      <c r="E29" s="10" t="s">
        <v>84</v>
      </c>
      <c r="F29" s="7">
        <v>3214</v>
      </c>
      <c r="G29" s="7">
        <v>243606</v>
      </c>
      <c r="H29" s="7"/>
      <c r="I29" s="7">
        <f xml:space="preserve"> 623+1370</f>
        <v>1993</v>
      </c>
      <c r="J29" s="7">
        <f t="shared" si="0"/>
        <v>241613</v>
      </c>
    </row>
    <row r="30" spans="2:10" x14ac:dyDescent="0.25">
      <c r="B30" s="6">
        <v>27</v>
      </c>
      <c r="C30" s="7" t="s">
        <v>85</v>
      </c>
      <c r="D30" s="8" t="s">
        <v>86</v>
      </c>
      <c r="E30" s="10" t="s">
        <v>87</v>
      </c>
      <c r="F30" s="7">
        <v>3326</v>
      </c>
      <c r="G30" s="7">
        <v>207388</v>
      </c>
      <c r="H30" s="7"/>
      <c r="I30" s="7">
        <f>1478+1734</f>
        <v>3212</v>
      </c>
      <c r="J30" s="7">
        <f t="shared" si="0"/>
        <v>204176</v>
      </c>
    </row>
    <row r="31" spans="2:10" x14ac:dyDescent="0.25">
      <c r="B31" s="6">
        <v>28</v>
      </c>
      <c r="C31" s="7" t="s">
        <v>88</v>
      </c>
      <c r="D31" s="8" t="s">
        <v>89</v>
      </c>
      <c r="E31" s="10" t="s">
        <v>90</v>
      </c>
      <c r="F31" s="7">
        <v>3196</v>
      </c>
      <c r="G31" s="7">
        <v>459789</v>
      </c>
      <c r="H31" s="7"/>
      <c r="I31" s="7">
        <v>1154</v>
      </c>
      <c r="J31" s="7">
        <f t="shared" si="0"/>
        <v>458635</v>
      </c>
    </row>
    <row r="32" spans="2:10" x14ac:dyDescent="0.25">
      <c r="B32" s="6">
        <v>29</v>
      </c>
      <c r="C32" s="7" t="s">
        <v>91</v>
      </c>
      <c r="D32" s="8" t="s">
        <v>92</v>
      </c>
      <c r="E32" s="10" t="s">
        <v>93</v>
      </c>
      <c r="F32" s="7">
        <v>3443</v>
      </c>
      <c r="G32" s="7">
        <v>535947</v>
      </c>
      <c r="H32" s="7"/>
      <c r="I32" s="7">
        <v>4817</v>
      </c>
      <c r="J32" s="7">
        <f t="shared" si="0"/>
        <v>531130</v>
      </c>
    </row>
    <row r="33" spans="2:10" x14ac:dyDescent="0.25">
      <c r="B33" s="6">
        <v>30</v>
      </c>
      <c r="C33" s="7" t="s">
        <v>94</v>
      </c>
      <c r="D33" s="8" t="s">
        <v>95</v>
      </c>
      <c r="E33" s="10" t="s">
        <v>96</v>
      </c>
      <c r="F33" s="7">
        <v>3499</v>
      </c>
      <c r="G33" s="7">
        <v>1024837</v>
      </c>
      <c r="H33" s="7"/>
      <c r="I33" s="7">
        <v>3573</v>
      </c>
      <c r="J33" s="7">
        <f t="shared" si="0"/>
        <v>1021264</v>
      </c>
    </row>
    <row r="34" spans="2:10" x14ac:dyDescent="0.25">
      <c r="B34" s="6">
        <v>31</v>
      </c>
      <c r="C34" s="7" t="s">
        <v>97</v>
      </c>
      <c r="D34" s="8" t="s">
        <v>98</v>
      </c>
      <c r="E34" s="10" t="s">
        <v>99</v>
      </c>
      <c r="F34" s="7">
        <v>3890</v>
      </c>
      <c r="G34" s="7">
        <v>627892</v>
      </c>
      <c r="H34" s="7"/>
      <c r="I34" s="7">
        <v>1070</v>
      </c>
      <c r="J34" s="7">
        <f t="shared" si="0"/>
        <v>626822</v>
      </c>
    </row>
    <row r="35" spans="2:10" x14ac:dyDescent="0.25">
      <c r="B35" s="6">
        <v>32</v>
      </c>
      <c r="C35" s="7" t="s">
        <v>100</v>
      </c>
      <c r="D35" s="8" t="s">
        <v>101</v>
      </c>
      <c r="E35" s="10" t="s">
        <v>102</v>
      </c>
      <c r="F35" s="7">
        <v>3788</v>
      </c>
      <c r="G35" s="7">
        <v>455776</v>
      </c>
      <c r="H35" s="7"/>
      <c r="I35" s="7">
        <f>1133</f>
        <v>1133</v>
      </c>
      <c r="J35" s="7">
        <f t="shared" si="0"/>
        <v>454643</v>
      </c>
    </row>
    <row r="36" spans="2:10" x14ac:dyDescent="0.25">
      <c r="B36" s="6">
        <v>33</v>
      </c>
      <c r="C36" s="7" t="s">
        <v>103</v>
      </c>
      <c r="D36" s="8" t="s">
        <v>104</v>
      </c>
      <c r="E36" s="10" t="s">
        <v>105</v>
      </c>
      <c r="F36" s="7">
        <v>3835</v>
      </c>
      <c r="G36" s="7">
        <v>693210</v>
      </c>
      <c r="H36" s="7"/>
      <c r="I36" s="7">
        <f>5700</f>
        <v>5700</v>
      </c>
      <c r="J36" s="7">
        <f t="shared" si="0"/>
        <v>687510</v>
      </c>
    </row>
    <row r="37" spans="2:10" x14ac:dyDescent="0.25">
      <c r="B37" s="6">
        <v>34</v>
      </c>
      <c r="C37" s="7" t="s">
        <v>106</v>
      </c>
      <c r="D37" s="8" t="s">
        <v>107</v>
      </c>
      <c r="E37" s="10" t="s">
        <v>108</v>
      </c>
      <c r="F37" s="7">
        <v>3795</v>
      </c>
      <c r="G37" s="7">
        <v>648304</v>
      </c>
      <c r="H37" s="7"/>
      <c r="I37" s="7"/>
      <c r="J37" s="7">
        <f t="shared" si="0"/>
        <v>648304</v>
      </c>
    </row>
    <row r="38" spans="2:10" x14ac:dyDescent="0.25">
      <c r="B38" s="6">
        <v>35</v>
      </c>
      <c r="C38" s="7" t="s">
        <v>109</v>
      </c>
      <c r="D38" s="8" t="s">
        <v>110</v>
      </c>
      <c r="E38" s="10" t="s">
        <v>111</v>
      </c>
      <c r="F38" s="7">
        <v>4016</v>
      </c>
      <c r="G38" s="7">
        <v>522119</v>
      </c>
      <c r="H38" s="7"/>
      <c r="I38" s="7"/>
      <c r="J38" s="7">
        <f t="shared" si="0"/>
        <v>522119</v>
      </c>
    </row>
    <row r="39" spans="2:10" x14ac:dyDescent="0.25">
      <c r="B39" s="6">
        <v>36</v>
      </c>
      <c r="C39" s="7" t="s">
        <v>112</v>
      </c>
      <c r="D39" s="8" t="s">
        <v>113</v>
      </c>
      <c r="E39" s="10" t="s">
        <v>114</v>
      </c>
      <c r="F39" s="11">
        <v>4070</v>
      </c>
      <c r="G39" s="7">
        <v>405957</v>
      </c>
      <c r="H39" s="7"/>
      <c r="I39" s="7"/>
      <c r="J39" s="7">
        <f t="shared" si="0"/>
        <v>405957</v>
      </c>
    </row>
    <row r="40" spans="2:10" x14ac:dyDescent="0.25">
      <c r="B40" s="6">
        <v>37</v>
      </c>
      <c r="C40" s="7" t="s">
        <v>115</v>
      </c>
      <c r="D40" s="8" t="s">
        <v>116</v>
      </c>
      <c r="E40" s="10" t="s">
        <v>117</v>
      </c>
      <c r="F40" s="11">
        <v>4260</v>
      </c>
      <c r="G40" s="7">
        <v>757338</v>
      </c>
      <c r="H40" s="7"/>
      <c r="I40" s="7"/>
      <c r="J40" s="7">
        <f t="shared" si="0"/>
        <v>757338</v>
      </c>
    </row>
    <row r="41" spans="2:10" x14ac:dyDescent="0.25">
      <c r="B41" s="6">
        <v>38</v>
      </c>
      <c r="C41" s="7" t="s">
        <v>118</v>
      </c>
      <c r="D41" s="8" t="s">
        <v>119</v>
      </c>
      <c r="E41" s="10" t="s">
        <v>120</v>
      </c>
      <c r="F41" s="11">
        <v>4639</v>
      </c>
      <c r="G41" s="7">
        <v>1772874</v>
      </c>
      <c r="H41" s="7"/>
      <c r="I41" s="7"/>
      <c r="J41" s="7">
        <f t="shared" si="0"/>
        <v>1772874</v>
      </c>
    </row>
    <row r="42" spans="2:10" x14ac:dyDescent="0.25">
      <c r="B42" s="6">
        <v>39</v>
      </c>
      <c r="C42" s="7" t="s">
        <v>121</v>
      </c>
      <c r="D42" s="8" t="s">
        <v>122</v>
      </c>
      <c r="E42" s="10" t="s">
        <v>123</v>
      </c>
      <c r="F42" s="11">
        <v>4590</v>
      </c>
      <c r="G42" s="7">
        <v>2544294</v>
      </c>
      <c r="H42" s="7"/>
      <c r="I42" s="7"/>
      <c r="J42" s="7">
        <f t="shared" si="0"/>
        <v>2544294</v>
      </c>
    </row>
    <row r="43" spans="2:10" x14ac:dyDescent="0.25">
      <c r="B43" s="6">
        <v>40</v>
      </c>
      <c r="C43" s="7" t="s">
        <v>124</v>
      </c>
      <c r="D43" s="8" t="s">
        <v>125</v>
      </c>
      <c r="E43" s="10" t="s">
        <v>126</v>
      </c>
      <c r="F43" s="11">
        <v>4677</v>
      </c>
      <c r="G43" s="7">
        <v>2388328</v>
      </c>
      <c r="H43" s="7"/>
      <c r="I43" s="7"/>
      <c r="J43" s="7">
        <f t="shared" si="0"/>
        <v>2388328</v>
      </c>
    </row>
    <row r="44" spans="2:10" x14ac:dyDescent="0.25">
      <c r="B44" s="6">
        <v>41</v>
      </c>
      <c r="C44" s="7" t="s">
        <v>127</v>
      </c>
      <c r="D44" s="8" t="s">
        <v>128</v>
      </c>
      <c r="E44" s="10" t="s">
        <v>129</v>
      </c>
      <c r="F44" s="11">
        <v>4852</v>
      </c>
      <c r="G44" s="7">
        <v>4130820</v>
      </c>
      <c r="H44" s="7"/>
      <c r="I44" s="7"/>
      <c r="J44" s="7">
        <f t="shared" si="0"/>
        <v>4130820</v>
      </c>
    </row>
    <row r="45" spans="2:10" x14ac:dyDescent="0.25">
      <c r="B45" s="6">
        <v>42</v>
      </c>
      <c r="C45" s="7" t="s">
        <v>130</v>
      </c>
      <c r="D45" s="8" t="s">
        <v>131</v>
      </c>
      <c r="E45" s="10" t="s">
        <v>132</v>
      </c>
      <c r="F45" s="11">
        <v>5334</v>
      </c>
      <c r="G45" s="7">
        <v>6349781</v>
      </c>
      <c r="H45" s="7"/>
      <c r="I45" s="7"/>
      <c r="J45" s="7">
        <f t="shared" si="0"/>
        <v>6349781</v>
      </c>
    </row>
    <row r="46" spans="2:10" x14ac:dyDescent="0.25">
      <c r="B46" s="6">
        <v>43</v>
      </c>
      <c r="C46" s="7" t="s">
        <v>133</v>
      </c>
      <c r="D46" s="8" t="s">
        <v>134</v>
      </c>
      <c r="E46" s="10" t="s">
        <v>135</v>
      </c>
      <c r="F46" s="11">
        <v>5117</v>
      </c>
      <c r="G46" s="7">
        <v>3190133</v>
      </c>
      <c r="H46" s="7"/>
      <c r="I46" s="7"/>
      <c r="J46" s="7">
        <f t="shared" si="0"/>
        <v>3190133</v>
      </c>
    </row>
    <row r="47" spans="2:10" x14ac:dyDescent="0.25">
      <c r="B47" s="6">
        <v>44</v>
      </c>
      <c r="C47" s="7" t="s">
        <v>136</v>
      </c>
      <c r="D47" s="8" t="s">
        <v>137</v>
      </c>
      <c r="E47" s="10" t="s">
        <v>138</v>
      </c>
      <c r="F47" s="11">
        <v>5051</v>
      </c>
      <c r="G47" s="7">
        <v>1859518</v>
      </c>
      <c r="H47" s="7"/>
      <c r="I47" s="7"/>
      <c r="J47" s="7">
        <f t="shared" si="0"/>
        <v>1859518</v>
      </c>
    </row>
    <row r="48" spans="2:10" x14ac:dyDescent="0.25">
      <c r="B48" s="6">
        <v>45</v>
      </c>
      <c r="C48" s="7" t="s">
        <v>139</v>
      </c>
      <c r="D48" s="8" t="s">
        <v>140</v>
      </c>
      <c r="E48" s="10" t="s">
        <v>141</v>
      </c>
      <c r="F48" s="11">
        <v>5177</v>
      </c>
      <c r="G48" s="7">
        <v>1573457</v>
      </c>
      <c r="H48" s="7"/>
      <c r="I48" s="7"/>
      <c r="J48" s="7">
        <f t="shared" si="0"/>
        <v>1573457</v>
      </c>
    </row>
    <row r="49" spans="2:10" x14ac:dyDescent="0.25">
      <c r="B49" s="6">
        <v>46</v>
      </c>
      <c r="C49" s="7" t="s">
        <v>142</v>
      </c>
      <c r="D49" s="8" t="s">
        <v>143</v>
      </c>
      <c r="E49" s="10" t="s">
        <v>144</v>
      </c>
      <c r="F49" s="11">
        <v>5000</v>
      </c>
      <c r="G49" s="7">
        <v>2869886</v>
      </c>
      <c r="H49" s="7"/>
      <c r="I49" s="7"/>
      <c r="J49" s="7">
        <f t="shared" si="0"/>
        <v>2869886</v>
      </c>
    </row>
    <row r="50" spans="2:10" x14ac:dyDescent="0.25">
      <c r="B50" s="6">
        <v>47</v>
      </c>
      <c r="C50" s="7" t="s">
        <v>145</v>
      </c>
      <c r="D50" s="8" t="s">
        <v>146</v>
      </c>
      <c r="E50" s="10" t="s">
        <v>147</v>
      </c>
      <c r="F50" s="11">
        <v>5104</v>
      </c>
      <c r="G50" s="7">
        <v>1214048</v>
      </c>
      <c r="H50" s="7"/>
      <c r="I50" s="7"/>
      <c r="J50" s="7">
        <f t="shared" si="0"/>
        <v>1214048</v>
      </c>
    </row>
    <row r="51" spans="2:10" x14ac:dyDescent="0.25">
      <c r="B51" s="6">
        <v>48</v>
      </c>
      <c r="C51" s="7" t="s">
        <v>148</v>
      </c>
      <c r="D51" s="8" t="s">
        <v>149</v>
      </c>
      <c r="E51" s="10" t="s">
        <v>150</v>
      </c>
      <c r="F51" s="11">
        <v>4912</v>
      </c>
      <c r="G51" s="7">
        <v>1227915</v>
      </c>
      <c r="H51" s="7"/>
      <c r="I51" s="7"/>
      <c r="J51" s="7">
        <f t="shared" si="0"/>
        <v>1227915</v>
      </c>
    </row>
    <row r="52" spans="2:10" x14ac:dyDescent="0.25">
      <c r="B52" s="6">
        <v>49</v>
      </c>
      <c r="C52" s="7" t="s">
        <v>151</v>
      </c>
      <c r="D52" s="8" t="s">
        <v>152</v>
      </c>
      <c r="E52" s="10" t="s">
        <v>153</v>
      </c>
      <c r="F52" s="11">
        <v>4662</v>
      </c>
      <c r="G52" s="7">
        <v>3230907</v>
      </c>
      <c r="H52" s="7"/>
      <c r="I52" s="7"/>
      <c r="J52" s="7">
        <f t="shared" si="0"/>
        <v>3230907</v>
      </c>
    </row>
    <row r="53" spans="2:10" x14ac:dyDescent="0.25">
      <c r="B53" s="6">
        <v>50</v>
      </c>
      <c r="C53" s="7" t="s">
        <v>154</v>
      </c>
      <c r="D53" s="8" t="s">
        <v>155</v>
      </c>
      <c r="E53" s="10" t="s">
        <v>156</v>
      </c>
      <c r="F53" s="11">
        <v>4777</v>
      </c>
      <c r="G53" s="7">
        <v>5318973</v>
      </c>
      <c r="H53" s="7"/>
      <c r="I53" s="7"/>
      <c r="J53" s="7">
        <f t="shared" si="0"/>
        <v>5318973</v>
      </c>
    </row>
    <row r="54" spans="2:10" x14ac:dyDescent="0.25">
      <c r="B54" s="6">
        <v>51</v>
      </c>
      <c r="C54" s="7" t="s">
        <v>157</v>
      </c>
      <c r="D54" s="8" t="s">
        <v>158</v>
      </c>
      <c r="E54" s="10" t="s">
        <v>159</v>
      </c>
      <c r="F54" s="11">
        <v>4842</v>
      </c>
      <c r="G54" s="7">
        <v>1898475</v>
      </c>
      <c r="H54" s="7"/>
      <c r="I54" s="7"/>
      <c r="J54" s="7">
        <f t="shared" si="0"/>
        <v>1898475</v>
      </c>
    </row>
    <row r="55" spans="2:10" x14ac:dyDescent="0.25">
      <c r="B55" s="6">
        <v>52</v>
      </c>
      <c r="C55" s="7" t="s">
        <v>160</v>
      </c>
      <c r="D55" s="8" t="s">
        <v>161</v>
      </c>
      <c r="E55" s="10" t="s">
        <v>162</v>
      </c>
      <c r="F55" s="11">
        <v>4889</v>
      </c>
      <c r="G55" s="7">
        <v>1479232</v>
      </c>
      <c r="H55" s="7"/>
      <c r="I55" s="7"/>
      <c r="J55" s="7">
        <f t="shared" si="0"/>
        <v>1479232</v>
      </c>
    </row>
    <row r="56" spans="2:10" x14ac:dyDescent="0.25">
      <c r="B56" s="6">
        <v>53</v>
      </c>
      <c r="C56" s="7" t="s">
        <v>163</v>
      </c>
      <c r="D56" s="6" t="s">
        <v>164</v>
      </c>
      <c r="E56" s="10" t="s">
        <v>165</v>
      </c>
      <c r="F56" s="11">
        <v>4807</v>
      </c>
      <c r="G56" s="7">
        <v>2923762</v>
      </c>
      <c r="H56" s="7"/>
      <c r="I56" s="7"/>
      <c r="J56" s="7">
        <f t="shared" si="0"/>
        <v>2923762</v>
      </c>
    </row>
    <row r="57" spans="2:10" x14ac:dyDescent="0.25">
      <c r="B57" s="6">
        <v>54</v>
      </c>
      <c r="C57" s="7" t="s">
        <v>166</v>
      </c>
      <c r="D57" s="6" t="s">
        <v>167</v>
      </c>
      <c r="E57" s="10" t="s">
        <v>168</v>
      </c>
      <c r="F57" s="11">
        <v>4790</v>
      </c>
      <c r="G57" s="7">
        <v>2292743</v>
      </c>
      <c r="H57" s="7"/>
      <c r="I57" s="7"/>
      <c r="J57" s="7">
        <f t="shared" si="0"/>
        <v>2292743</v>
      </c>
    </row>
    <row r="58" spans="2:10" x14ac:dyDescent="0.25">
      <c r="B58" s="6">
        <v>55</v>
      </c>
      <c r="C58" s="7" t="s">
        <v>169</v>
      </c>
      <c r="D58" s="6" t="s">
        <v>170</v>
      </c>
      <c r="E58" s="10" t="s">
        <v>171</v>
      </c>
      <c r="F58" s="11">
        <v>4732</v>
      </c>
      <c r="G58" s="7">
        <v>3520341</v>
      </c>
      <c r="H58" s="7"/>
      <c r="I58" s="7"/>
      <c r="J58" s="7">
        <f t="shared" si="0"/>
        <v>3520341</v>
      </c>
    </row>
    <row r="59" spans="2:10" x14ac:dyDescent="0.25">
      <c r="B59" s="6">
        <v>56</v>
      </c>
      <c r="C59" s="7" t="s">
        <v>172</v>
      </c>
      <c r="D59" s="6" t="s">
        <v>173</v>
      </c>
      <c r="E59" s="10" t="s">
        <v>174</v>
      </c>
      <c r="F59" s="11">
        <v>4761</v>
      </c>
      <c r="G59" s="7">
        <v>3248238</v>
      </c>
      <c r="H59" s="7"/>
      <c r="I59" s="7"/>
      <c r="J59" s="7">
        <f t="shared" si="0"/>
        <v>3248238</v>
      </c>
    </row>
    <row r="60" spans="2:10" x14ac:dyDescent="0.25">
      <c r="B60" s="6">
        <v>57</v>
      </c>
      <c r="C60" s="7" t="s">
        <v>175</v>
      </c>
      <c r="D60" s="6" t="s">
        <v>176</v>
      </c>
      <c r="E60" s="10" t="s">
        <v>177</v>
      </c>
      <c r="F60" s="11">
        <v>4791</v>
      </c>
      <c r="G60" s="7">
        <v>2480493</v>
      </c>
      <c r="H60" s="7"/>
      <c r="I60" s="7"/>
      <c r="J60" s="7">
        <f t="shared" si="0"/>
        <v>2480493</v>
      </c>
    </row>
    <row r="61" spans="2:10" x14ac:dyDescent="0.25">
      <c r="B61" s="6">
        <v>58</v>
      </c>
      <c r="C61" s="7" t="s">
        <v>178</v>
      </c>
      <c r="D61" s="6" t="s">
        <v>179</v>
      </c>
      <c r="E61" s="10" t="s">
        <v>180</v>
      </c>
      <c r="F61" s="11">
        <v>4786</v>
      </c>
      <c r="G61" s="7">
        <v>2333188</v>
      </c>
      <c r="H61" s="7"/>
      <c r="I61" s="7"/>
      <c r="J61" s="7">
        <f t="shared" si="0"/>
        <v>2333188</v>
      </c>
    </row>
    <row r="62" spans="2:10" x14ac:dyDescent="0.25">
      <c r="B62" s="6">
        <v>59</v>
      </c>
      <c r="C62" s="7" t="s">
        <v>181</v>
      </c>
      <c r="D62" s="6" t="s">
        <v>182</v>
      </c>
      <c r="E62" s="10" t="s">
        <v>183</v>
      </c>
      <c r="F62" s="11">
        <v>5109</v>
      </c>
      <c r="G62" s="7">
        <v>1539694</v>
      </c>
      <c r="H62" s="7"/>
      <c r="I62" s="7"/>
      <c r="J62" s="7">
        <f t="shared" si="0"/>
        <v>1539694</v>
      </c>
    </row>
    <row r="63" spans="2:10" x14ac:dyDescent="0.25">
      <c r="B63" s="6">
        <v>60</v>
      </c>
      <c r="C63" s="7" t="s">
        <v>184</v>
      </c>
      <c r="D63" s="6" t="s">
        <v>185</v>
      </c>
      <c r="E63" s="10" t="s">
        <v>186</v>
      </c>
      <c r="F63" s="11">
        <v>5091</v>
      </c>
      <c r="G63" s="7">
        <v>2557864</v>
      </c>
      <c r="H63" s="7"/>
      <c r="I63" s="7"/>
      <c r="J63" s="7">
        <f t="shared" si="0"/>
        <v>2557864</v>
      </c>
    </row>
    <row r="64" spans="2:10" x14ac:dyDescent="0.25">
      <c r="B64" s="6">
        <v>61</v>
      </c>
      <c r="C64" s="7" t="s">
        <v>187</v>
      </c>
      <c r="D64" s="6" t="s">
        <v>188</v>
      </c>
      <c r="E64" s="10" t="s">
        <v>189</v>
      </c>
      <c r="F64" s="11">
        <v>5197</v>
      </c>
      <c r="G64" s="7">
        <v>3360408</v>
      </c>
      <c r="H64" s="7"/>
      <c r="I64" s="7"/>
      <c r="J64" s="7">
        <f t="shared" si="0"/>
        <v>3360408</v>
      </c>
    </row>
    <row r="65" spans="2:10" x14ac:dyDescent="0.25">
      <c r="B65" s="6">
        <v>62</v>
      </c>
      <c r="C65" s="7" t="s">
        <v>190</v>
      </c>
      <c r="D65" s="6" t="s">
        <v>191</v>
      </c>
      <c r="E65" s="10" t="s">
        <v>192</v>
      </c>
      <c r="F65" s="11">
        <v>5409</v>
      </c>
      <c r="G65" s="7">
        <v>2811010</v>
      </c>
      <c r="H65" s="7"/>
      <c r="I65" s="7"/>
      <c r="J65" s="7">
        <f t="shared" si="0"/>
        <v>2811010</v>
      </c>
    </row>
    <row r="66" spans="2:10" x14ac:dyDescent="0.25">
      <c r="B66" s="6">
        <v>63</v>
      </c>
      <c r="C66" s="7" t="s">
        <v>193</v>
      </c>
      <c r="D66" s="6" t="s">
        <v>194</v>
      </c>
      <c r="E66" s="12" t="s">
        <v>195</v>
      </c>
      <c r="F66" s="11">
        <v>5611</v>
      </c>
      <c r="G66" s="7">
        <v>3531586</v>
      </c>
      <c r="H66" s="7"/>
      <c r="I66" s="7"/>
      <c r="J66" s="7">
        <f t="shared" si="0"/>
        <v>3531586</v>
      </c>
    </row>
    <row r="67" spans="2:10" x14ac:dyDescent="0.25">
      <c r="B67" s="6">
        <v>64</v>
      </c>
      <c r="C67" s="7" t="s">
        <v>196</v>
      </c>
      <c r="D67" s="6" t="s">
        <v>197</v>
      </c>
      <c r="E67" s="12" t="s">
        <v>198</v>
      </c>
      <c r="F67" s="11">
        <v>5926</v>
      </c>
      <c r="G67" s="7">
        <v>7769290</v>
      </c>
      <c r="H67" s="7"/>
      <c r="I67" s="7"/>
      <c r="J67" s="7">
        <f t="shared" si="0"/>
        <v>7769290</v>
      </c>
    </row>
    <row r="68" spans="2:10" x14ac:dyDescent="0.25">
      <c r="B68" s="6">
        <v>65</v>
      </c>
      <c r="C68" s="7" t="s">
        <v>199</v>
      </c>
      <c r="D68" s="6" t="s">
        <v>200</v>
      </c>
      <c r="E68" s="12" t="s">
        <v>201</v>
      </c>
      <c r="F68" s="11">
        <v>5923</v>
      </c>
      <c r="G68" s="7">
        <v>11673960</v>
      </c>
      <c r="H68" s="7"/>
      <c r="I68" s="7"/>
      <c r="J68" s="7">
        <f t="shared" si="0"/>
        <v>11673960</v>
      </c>
    </row>
    <row r="69" spans="2:10" x14ac:dyDescent="0.25">
      <c r="B69" s="6">
        <v>66</v>
      </c>
      <c r="C69" s="7" t="s">
        <v>202</v>
      </c>
      <c r="D69" s="6" t="s">
        <v>203</v>
      </c>
      <c r="E69" s="12" t="s">
        <v>204</v>
      </c>
      <c r="F69" s="11">
        <v>6199</v>
      </c>
      <c r="G69" s="7">
        <v>12106807</v>
      </c>
      <c r="H69" s="7"/>
      <c r="I69" s="7"/>
      <c r="J69" s="7">
        <f t="shared" si="0"/>
        <v>12106807</v>
      </c>
    </row>
    <row r="70" spans="2:10" x14ac:dyDescent="0.25">
      <c r="B70" s="6">
        <v>67</v>
      </c>
      <c r="C70" s="7" t="s">
        <v>205</v>
      </c>
      <c r="D70" s="6" t="s">
        <v>206</v>
      </c>
      <c r="E70" s="12" t="s">
        <v>207</v>
      </c>
      <c r="F70" s="11">
        <v>6263</v>
      </c>
      <c r="G70" s="7">
        <v>12785721</v>
      </c>
      <c r="H70" s="7"/>
      <c r="I70" s="7"/>
      <c r="J70" s="7">
        <f t="shared" si="0"/>
        <v>12785721</v>
      </c>
    </row>
    <row r="71" spans="2:10" x14ac:dyDescent="0.25">
      <c r="B71" s="14" t="s">
        <v>208</v>
      </c>
      <c r="C71" s="14"/>
      <c r="D71" s="14"/>
      <c r="E71" s="14"/>
      <c r="F71" s="14"/>
      <c r="G71" s="13">
        <f>SUM(G4:G70)</f>
        <v>146961529</v>
      </c>
      <c r="H71" s="13"/>
      <c r="I71" s="13">
        <f>SUM(I4:I70)</f>
        <v>14769675</v>
      </c>
      <c r="J71" s="13">
        <f>G71-I71</f>
        <v>132191854</v>
      </c>
    </row>
    <row r="73" spans="2:10" x14ac:dyDescent="0.25">
      <c r="F73" s="2"/>
    </row>
  </sheetData>
  <mergeCells count="2">
    <mergeCell ref="B2:J2"/>
    <mergeCell ref="B71:F71"/>
  </mergeCells>
  <pageMargins left="0.25" right="0.25" top="0.75" bottom="0.75" header="0.3" footer="0.3"/>
  <pageSetup paperSize="9" scale="1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E80DCC0AAF4246A6D8D530FAE31C3B" ma:contentTypeVersion="4" ma:contentTypeDescription="Create a new document." ma:contentTypeScope="" ma:versionID="6f6f3a7252652283030f176d625914b3">
  <xsd:schema xmlns:xsd="http://www.w3.org/2001/XMLSchema" xmlns:xs="http://www.w3.org/2001/XMLSchema" xmlns:p="http://schemas.microsoft.com/office/2006/metadata/properties" xmlns:ns2="adb944e8-b1b5-4edf-a206-17b8f2957cc3" targetNamespace="http://schemas.microsoft.com/office/2006/metadata/properties" ma:root="true" ma:fieldsID="994a36172c7fba5fc2343b694d486e69" ns2:_="">
    <xsd:import namespace="adb944e8-b1b5-4edf-a206-17b8f2957c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944e8-b1b5-4edf-a206-17b8f2957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58450B-E7F8-4D23-AA8D-83C808EFFF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252712-F599-48A6-96D4-D81BB5928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6A8BF9-E89D-4160-A3AC-DB5288A66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944e8-b1b5-4edf-a206-17b8f2957c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SGB OS data as on Sep 30, 2024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2024-11-28T13:26:45Z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0x010100EEE80DCC0AAF4246A6D8D530FAE31C3B</vt:lpwstr>
  </property>
</Properties>
</file>