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7995" firstSheet="12" activeTab="12"/>
  </bookViews>
  <sheets>
    <sheet name="April 2012" sheetId="1" r:id="rId1"/>
    <sheet name="Var April 2012" sheetId="2" r:id="rId2"/>
    <sheet name="May 2012" sheetId="3" r:id="rId3"/>
    <sheet name="Var May 2012" sheetId="4" r:id="rId4"/>
    <sheet name="June 2012" sheetId="5" r:id="rId5"/>
    <sheet name="Var June 2012" sheetId="6" r:id="rId6"/>
    <sheet name="July 2012" sheetId="7" r:id="rId7"/>
    <sheet name="Var July 2012" sheetId="8" r:id="rId8"/>
    <sheet name="Aug.2012" sheetId="9" r:id="rId9"/>
    <sheet name="var AUG2012" sheetId="10" r:id="rId10"/>
    <sheet name="Sept12" sheetId="11" r:id="rId11"/>
    <sheet name="Var Sept-2012" sheetId="12" r:id="rId12"/>
    <sheet name="Oct-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<sst xmlns="http://schemas.openxmlformats.org/spreadsheetml/2006/main" count="1739" uniqueCount="156">
  <si>
    <t>Bank Name</t>
  </si>
  <si>
    <t>ATMs</t>
  </si>
  <si>
    <t>POS</t>
  </si>
  <si>
    <t>No.of Merchant Establishment</t>
  </si>
  <si>
    <t>Credit Cards</t>
  </si>
  <si>
    <t>Debit Cards</t>
  </si>
  <si>
    <t>On-Line</t>
  </si>
  <si>
    <t>Off-line</t>
  </si>
  <si>
    <t>On-site</t>
  </si>
  <si>
    <t>Off-site</t>
  </si>
  <si>
    <t>On-line</t>
  </si>
  <si>
    <t>No .of outstanding cards as at the end of the month</t>
  </si>
  <si>
    <t>No. of Transactions (Actuals)</t>
  </si>
  <si>
    <t>Amount of transactions (Rs Million)</t>
  </si>
  <si>
    <t>ATM</t>
  </si>
  <si>
    <t>Scheduled Commercial Banks</t>
  </si>
  <si>
    <t>Public Sector Banks</t>
  </si>
  <si>
    <t>Sr. No.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</si>
  <si>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</si>
  <si>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</si>
  <si>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</si>
  <si>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</si>
  <si>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</si>
  <si>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</si>
  <si>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</si>
  <si>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</si>
  <si>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</si>
  <si>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</si>
  <si>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</si>
  <si>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</si>
  <si>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</si>
  <si>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</si>
  <si>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</si>
  <si>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</si>
  <si>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</si>
  <si>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</si>
  <si>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</si>
  <si>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</si>
  <si>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</si>
  <si>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</si>
  <si>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</si>
  <si>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</si>
  <si>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</si>
  <si>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</si>
  <si>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</si>
  <si>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Other Public Sector Banks</t>
  </si>
  <si>
    <t>IDBI Ltd.</t>
  </si>
  <si>
    <t>Total</t>
  </si>
  <si>
    <t>Private Sector Banks</t>
  </si>
  <si>
    <t>Old 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</si>
  <si>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</si>
  <si>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</si>
  <si>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</si>
  <si>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</si>
  <si>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</si>
  <si>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</si>
  <si>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</si>
  <si>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</si>
  <si>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</si>
  <si>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</si>
  <si>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</si>
  <si>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</si>
  <si>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New Private Sector Banks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</si>
  <si>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</si>
  <si>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</si>
  <si>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</si>
  <si>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</si>
  <si>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</si>
  <si>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</si>
  <si>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</si>
  <si>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Foreign Banks in India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</si>
  <si>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</si>
  <si>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</si>
  <si>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</si>
  <si>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</si>
  <si>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</si>
  <si>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</si>
  <si>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</si>
  <si>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Oman International Bank SAO</t>
  </si>
  <si>
    <t>Standard Chartered Bank</t>
  </si>
  <si>
    <t>Grand Total</t>
  </si>
  <si>
    <t>On-Site</t>
  </si>
  <si>
    <t>Off-Site</t>
  </si>
  <si>
    <t>No .of outstanding cards as at the end of the year</t>
  </si>
  <si>
    <t xml:space="preserve">No. of Transactions </t>
  </si>
  <si>
    <t>Amount of transactions (Rs Crore)</t>
  </si>
  <si>
    <t>51.35</t>
  </si>
  <si>
    <t>State Bank of Indore</t>
  </si>
  <si>
    <t>Bank of Rajasthan Ltd.</t>
  </si>
  <si>
    <t>Bharat Overseas Bank Ltd.</t>
  </si>
  <si>
    <t>Lord Krishna Bank</t>
  </si>
  <si>
    <t>Nainital Bank Ltd.</t>
  </si>
  <si>
    <t>SBI Comm. &amp; Int. Bank Ltd.</t>
  </si>
  <si>
    <t>0.00</t>
  </si>
  <si>
    <t>RBS (ABN Amro)</t>
  </si>
  <si>
    <t>Abu Dhabi Commercial Bank</t>
  </si>
  <si>
    <t>Antwerp Diamond Bank N.V</t>
  </si>
  <si>
    <t>Arab Bangladesh Bank Ltd.</t>
  </si>
  <si>
    <t>Bank Internasional Indonesia</t>
  </si>
  <si>
    <t xml:space="preserve">Bank of America </t>
  </si>
  <si>
    <t>Bank of Bahrain &amp; Kuwait</t>
  </si>
  <si>
    <t>Bank of Ceylon</t>
  </si>
  <si>
    <t>Bank of Nova Scotia</t>
  </si>
  <si>
    <t>Bank of Tokyo Mitsubishi UFJ Ltd.</t>
  </si>
  <si>
    <t>B N P  Paribas</t>
  </si>
  <si>
    <t>Chi Trust Commercial Bank</t>
  </si>
  <si>
    <t>Cho  Hung Bank</t>
  </si>
  <si>
    <t>Caylon Bank</t>
  </si>
  <si>
    <t>ING Bank N.V.</t>
  </si>
  <si>
    <t>J P Morgan Chase Bank.</t>
  </si>
  <si>
    <t>Krung Thai Bank .Public Company Ltd.</t>
  </si>
  <si>
    <t>Mashreqbank psc</t>
  </si>
  <si>
    <t>Mizuho Corporate Bank Ltd.</t>
  </si>
  <si>
    <t>Societe Generale</t>
  </si>
  <si>
    <t>Sonali Bank</t>
  </si>
  <si>
    <t>State Bank of Mauritius Ltd.</t>
  </si>
  <si>
    <t>UFJ Bank Ltd.</t>
  </si>
  <si>
    <t>ATM  and Card Statistics-April 2012</t>
  </si>
  <si>
    <t>ATM/Card Statistics -April 2012</t>
  </si>
  <si>
    <t>Card Statistics  -March 2012</t>
  </si>
  <si>
    <t>Variation  April 2012 over March 2012</t>
  </si>
  <si>
    <t>Increase/Decrease During Month</t>
  </si>
  <si>
    <t>ATM  and Card Statistics-May 2012</t>
  </si>
  <si>
    <t>ATM/Card Statistics -May 2012</t>
  </si>
  <si>
    <t>Card Statistics  -April 2012</t>
  </si>
  <si>
    <t>Variation  May 2012 over April 2012</t>
  </si>
  <si>
    <t>ATM  and Card Statistics-June 2012</t>
  </si>
  <si>
    <t>ATM/Card Statistics -June 2012</t>
  </si>
  <si>
    <t>Card Statistics  -May 2012</t>
  </si>
  <si>
    <t>Variation  June 2012 over May2012</t>
  </si>
  <si>
    <t>59.58</t>
  </si>
  <si>
    <t>ATM  and Card Statistics-July 2012</t>
  </si>
  <si>
    <t>ATM/Card Statistics -July 2012</t>
  </si>
  <si>
    <t>Card Statistics  -June 2012</t>
  </si>
  <si>
    <t>Variation  July 2012 over June2012</t>
  </si>
  <si>
    <t>2203905</t>
  </si>
  <si>
    <t>23,03,039</t>
  </si>
  <si>
    <t>44,40,794</t>
  </si>
  <si>
    <t>62.89</t>
  </si>
  <si>
    <t>7584598</t>
  </si>
  <si>
    <t>10114881</t>
  </si>
  <si>
    <t>jul-statis</t>
  </si>
  <si>
    <t>cards usage</t>
  </si>
  <si>
    <t>ATM  and Card Statistics-August-2012</t>
  </si>
  <si>
    <t>2186</t>
  </si>
  <si>
    <t>Card Statistics  -July- 2012</t>
  </si>
  <si>
    <t>ATM/Card Statistics -August-2012</t>
  </si>
  <si>
    <t>Variation  August 2012 over July2012</t>
  </si>
  <si>
    <t>ATM/Card Statistics -September-2012</t>
  </si>
  <si>
    <t>Card Statistics  -August- 2012</t>
  </si>
  <si>
    <t>ATM  and Card Statistics-September-2012</t>
  </si>
  <si>
    <t>d</t>
  </si>
  <si>
    <t>ATM  and Card Statistics-October-2012</t>
  </si>
  <si>
    <t>Variation  September -2012 over August -2012</t>
  </si>
  <si>
    <t>Amount of transactions (Rs Crores)</t>
  </si>
  <si>
    <t>Amount of transactions (Rs crores)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</si>
</sst>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0.0000"/>
    <numFmt numFmtId="174" formatCode="0_);\(0\)"/>
    <numFmt numFmtId="175" formatCode="0.000000"/>
    <numFmt numFmtId="176" formatCode="#,##0.00_ ;[Red]\-#,##0.00\ "/>
    <numFmt numFmtId="177" formatCode="0.00_)"/>
    <numFmt numFmtId="178" formatCode="0.000_)"/>
    <numFmt numFmtId="179" formatCode="#,###.000;[Red]\-#,###.000;\-"/>
    <numFmt numFmtId="180" formatCode="_-[$€-2]* #,##0.00_-;\-[$€-2]* #,##0.00_-;_-[$€-2]* &quot;-&quot;??_-"/>
    <numFmt numFmtId="181" formatCode="_-* #,##0\ _F_-;\-* #,##0\ _F_-;_-* &quot;-&quot;\ _F_-;_-@_-"/>
    <numFmt numFmtId="182" formatCode="_-* #,##0.00\ _F_-;\-* #,##0.00\ _F_-;_-* &quot;-&quot;??\ _F_-;_-@_-"/>
    <numFmt numFmtId="183" formatCode="#,##0;[Red]\(#,##0\)"/>
    <numFmt numFmtId="184" formatCode="0;[Red]0"/>
    <numFmt numFmtId="185" formatCode="0.000"/>
    <numFmt numFmtId="186" formatCode="0.00;[Red]0.00"/>
    <numFmt numFmtId="187" formatCode="0.0"/>
    <numFmt numFmtId="188" formatCode="0.0000000"/>
    <numFmt numFmtId="189" formatCode="0.00000"/>
  </numFmts>
  <fonts count="10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Univers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name val="Univers"/>
      <family val="2"/>
    </font>
    <font>
      <sz val="10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10"/>
      <name val="Arial"/>
      <family val="2"/>
    </font>
    <font>
      <sz val="9"/>
      <name val="Univers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8"/>
      <name val="Ariel"/>
      <family val="0"/>
    </font>
    <font>
      <sz val="8"/>
      <name val="Calibri"/>
      <family val="2"/>
    </font>
    <font>
      <u val="single"/>
      <sz val="9.35"/>
      <color indexed="20"/>
      <name val="Calibri"/>
      <family val="2"/>
    </font>
    <font>
      <u val="single"/>
      <sz val="9.3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10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thin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</borders>
  <cellStyleXfs count="7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>
      <alignment vertical="top"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 vertical="top"/>
      <protection/>
    </xf>
    <xf numFmtId="15" fontId="40" fillId="0" borderId="0">
      <alignment/>
      <protection/>
    </xf>
    <xf numFmtId="0" fontId="41" fillId="0" borderId="0">
      <alignment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9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90" fillId="32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9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0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90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90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90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90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1" borderId="0" applyNumberFormat="0" applyBorder="0" applyAlignment="0" applyProtection="0"/>
    <xf numFmtId="0" fontId="90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5" borderId="0" applyNumberFormat="0" applyBorder="0" applyAlignment="0" applyProtection="0"/>
    <xf numFmtId="0" fontId="90" fillId="57" borderId="0" applyNumberFormat="0" applyBorder="0" applyAlignment="0" applyProtection="0"/>
    <xf numFmtId="0" fontId="14" fillId="41" borderId="0" applyNumberFormat="0" applyBorder="0" applyAlignment="0" applyProtection="0"/>
    <xf numFmtId="0" fontId="14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90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60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90" fillId="61" borderId="0" applyNumberFormat="0" applyBorder="0" applyAlignment="0" applyProtection="0"/>
    <xf numFmtId="0" fontId="14" fillId="47" borderId="0" applyNumberFormat="0" applyBorder="0" applyAlignment="0" applyProtection="0"/>
    <xf numFmtId="0" fontId="14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7" fillId="66" borderId="1" applyNumberFormat="0" applyBorder="0" applyProtection="0">
      <alignment/>
    </xf>
    <xf numFmtId="0" fontId="7" fillId="67" borderId="0" applyNumberFormat="0" applyFont="0" applyAlignment="0">
      <protection/>
    </xf>
    <xf numFmtId="0" fontId="91" fillId="68" borderId="0" applyNumberFormat="0" applyBorder="0" applyAlignment="0" applyProtection="0"/>
    <xf numFmtId="0" fontId="20" fillId="69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42" fillId="70" borderId="2">
      <alignment horizontal="left"/>
      <protection/>
    </xf>
    <xf numFmtId="0" fontId="43" fillId="71" borderId="0" applyNumberFormat="0" applyBorder="0">
      <alignment horizontal="left"/>
      <protection/>
    </xf>
    <xf numFmtId="0" fontId="92" fillId="72" borderId="3" applyNumberFormat="0" applyAlignment="0" applyProtection="0"/>
    <xf numFmtId="0" fontId="24" fillId="73" borderId="4" applyNumberFormat="0" applyAlignment="0" applyProtection="0"/>
    <xf numFmtId="0" fontId="32" fillId="74" borderId="4" applyNumberFormat="0" applyAlignment="0" applyProtection="0"/>
    <xf numFmtId="0" fontId="32" fillId="67" borderId="4" applyNumberFormat="0" applyAlignment="0" applyProtection="0"/>
    <xf numFmtId="0" fontId="32" fillId="67" borderId="4" applyNumberFormat="0" applyAlignment="0" applyProtection="0"/>
    <xf numFmtId="0" fontId="32" fillId="67" borderId="4" applyNumberFormat="0" applyAlignment="0" applyProtection="0"/>
    <xf numFmtId="0" fontId="32" fillId="67" borderId="4" applyNumberFormat="0" applyAlignment="0" applyProtection="0"/>
    <xf numFmtId="0" fontId="32" fillId="67" borderId="4" applyNumberFormat="0" applyAlignment="0" applyProtection="0"/>
    <xf numFmtId="0" fontId="32" fillId="74" borderId="4" applyNumberFormat="0" applyAlignment="0" applyProtection="0"/>
    <xf numFmtId="0" fontId="93" fillId="75" borderId="5" applyNumberFormat="0" applyAlignment="0" applyProtection="0"/>
    <xf numFmtId="0" fontId="26" fillId="49" borderId="6" applyNumberFormat="0" applyAlignment="0" applyProtection="0"/>
    <xf numFmtId="0" fontId="26" fillId="76" borderId="6" applyNumberFormat="0" applyAlignment="0" applyProtection="0"/>
    <xf numFmtId="0" fontId="26" fillId="77" borderId="6" applyNumberFormat="0" applyAlignment="0" applyProtection="0"/>
    <xf numFmtId="0" fontId="26" fillId="77" borderId="6" applyNumberFormat="0" applyAlignment="0" applyProtection="0"/>
    <xf numFmtId="0" fontId="26" fillId="77" borderId="6" applyNumberFormat="0" applyAlignment="0" applyProtection="0"/>
    <xf numFmtId="0" fontId="26" fillId="77" borderId="6" applyNumberFormat="0" applyAlignment="0" applyProtection="0"/>
    <xf numFmtId="0" fontId="26" fillId="77" borderId="6" applyNumberFormat="0" applyAlignment="0" applyProtection="0"/>
    <xf numFmtId="0" fontId="26" fillId="76" borderId="6" applyNumberFormat="0" applyAlignment="0" applyProtection="0"/>
    <xf numFmtId="0" fontId="7" fillId="78" borderId="1" applyNumberFormat="0" applyBorder="0" applyProtection="0">
      <alignment/>
    </xf>
    <xf numFmtId="43" fontId="14" fillId="0" borderId="0" applyFont="0" applyFill="0" applyBorder="0" applyAlignment="0" applyProtection="0"/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178" fontId="44" fillId="0" borderId="0">
      <alignment/>
      <protection/>
    </xf>
    <xf numFmtId="41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67" borderId="0" applyNumberFormat="0" applyFill="0" applyBorder="0" applyAlignment="0">
      <protection/>
    </xf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6" fillId="0" borderId="0" applyNumberFormat="0" applyBorder="0">
      <alignment horizontal="center"/>
      <protection/>
    </xf>
    <xf numFmtId="0" fontId="47" fillId="73" borderId="7" applyNumberFormat="0" applyFont="0" applyBorder="0" applyAlignment="0" applyProtection="0"/>
    <xf numFmtId="37" fontId="48" fillId="0" borderId="8" applyAlignment="0">
      <protection locked="0"/>
    </xf>
    <xf numFmtId="10" fontId="48" fillId="0" borderId="8" applyAlignment="0">
      <protection locked="0"/>
    </xf>
    <xf numFmtId="37" fontId="48" fillId="0" borderId="8" applyAlignment="0">
      <protection locked="0"/>
    </xf>
    <xf numFmtId="0" fontId="49" fillId="79" borderId="9" applyNumberFormat="0" applyBorder="0">
      <alignment horizontal="left"/>
      <protection/>
    </xf>
    <xf numFmtId="14" fontId="40" fillId="0" borderId="0">
      <alignment/>
      <protection/>
    </xf>
    <xf numFmtId="0" fontId="47" fillId="0" borderId="0">
      <alignment/>
      <protection/>
    </xf>
    <xf numFmtId="179" fontId="7" fillId="0" borderId="10" applyFont="0" applyFill="0" applyBorder="0" applyProtection="0">
      <alignment/>
    </xf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80" fontId="7" fillId="0" borderId="0" applyFont="0" applyFill="0" applyBorder="0" applyAlignment="0" applyProtection="0"/>
    <xf numFmtId="0" fontId="7" fillId="0" borderId="0">
      <alignment/>
      <protection/>
    </xf>
    <xf numFmtId="0" fontId="9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7" fillId="0" borderId="0">
      <alignment horizontal="center"/>
      <protection/>
    </xf>
    <xf numFmtId="0" fontId="96" fillId="83" borderId="0" applyNumberFormat="0" applyBorder="0" applyAlignment="0" applyProtection="0"/>
    <xf numFmtId="0" fontId="19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38" fontId="10" fillId="67" borderId="0" applyNumberFormat="0" applyBorder="0" applyAlignment="0" applyProtection="0"/>
    <xf numFmtId="0" fontId="50" fillId="0" borderId="0">
      <alignment/>
      <protection/>
    </xf>
    <xf numFmtId="0" fontId="51" fillId="84" borderId="10" applyNumberFormat="0" applyFont="0" applyBorder="0" applyAlignment="0">
      <protection/>
    </xf>
    <xf numFmtId="0" fontId="7" fillId="85" borderId="0" applyNumberFormat="0" applyFont="0" applyBorder="0" applyAlignment="0">
      <protection/>
    </xf>
    <xf numFmtId="0" fontId="97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3" applyNumberFormat="0" applyFill="0" applyAlignment="0" applyProtection="0"/>
    <xf numFmtId="0" fontId="98" fillId="0" borderId="15" applyNumberFormat="0" applyFill="0" applyAlignment="0" applyProtection="0"/>
    <xf numFmtId="0" fontId="17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7" applyNumberFormat="0" applyFill="0" applyAlignment="0" applyProtection="0"/>
    <xf numFmtId="0" fontId="99" fillId="0" borderId="18" applyNumberFormat="0" applyFill="0" applyAlignment="0" applyProtection="0"/>
    <xf numFmtId="0" fontId="18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0" applyNumberFormat="0" applyFill="0" applyAlignment="0" applyProtection="0"/>
    <xf numFmtId="0" fontId="9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86" borderId="3" applyNumberFormat="0" applyAlignment="0" applyProtection="0"/>
    <xf numFmtId="10" fontId="10" fillId="87" borderId="22" applyNumberFormat="0" applyBorder="0" applyAlignment="0" applyProtection="0"/>
    <xf numFmtId="0" fontId="22" fillId="62" borderId="4" applyNumberFormat="0" applyAlignment="0" applyProtection="0"/>
    <xf numFmtId="0" fontId="22" fillId="14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4" borderId="4" applyNumberFormat="0" applyAlignment="0" applyProtection="0"/>
    <xf numFmtId="37" fontId="52" fillId="67" borderId="0">
      <alignment/>
      <protection/>
    </xf>
    <xf numFmtId="37" fontId="53" fillId="67" borderId="0">
      <alignment/>
      <protection/>
    </xf>
    <xf numFmtId="0" fontId="54" fillId="0" borderId="0" applyNumberFormat="0" applyFill="0" applyBorder="0">
      <alignment horizontal="right"/>
      <protection/>
    </xf>
    <xf numFmtId="1" fontId="55" fillId="0" borderId="23" applyNumberFormat="0" applyFont="0" applyFill="0" applyBorder="0" applyAlignment="0">
      <protection locked="0"/>
    </xf>
    <xf numFmtId="0" fontId="102" fillId="0" borderId="24" applyNumberFormat="0" applyFill="0" applyAlignment="0" applyProtection="0"/>
    <xf numFmtId="0" fontId="25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3" fillId="88" borderId="0" applyNumberFormat="0" applyBorder="0" applyAlignment="0" applyProtection="0"/>
    <xf numFmtId="0" fontId="21" fillId="89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183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9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92" borderId="26" applyNumberFormat="0" applyFont="0" applyAlignment="0" applyProtection="0"/>
    <xf numFmtId="0" fontId="7" fillId="47" borderId="27" applyNumberFormat="0" applyFont="0" applyAlignment="0" applyProtection="0"/>
    <xf numFmtId="0" fontId="14" fillId="93" borderId="27" applyNumberFormat="0" applyAlignment="0" applyProtection="0"/>
    <xf numFmtId="0" fontId="7" fillId="87" borderId="27" applyNumberFormat="0" applyFont="0" applyAlignment="0" applyProtection="0"/>
    <xf numFmtId="0" fontId="7" fillId="87" borderId="27" applyNumberFormat="0" applyFont="0" applyAlignment="0" applyProtection="0"/>
    <xf numFmtId="0" fontId="7" fillId="87" borderId="27" applyNumberFormat="0" applyFont="0" applyAlignment="0" applyProtection="0"/>
    <xf numFmtId="0" fontId="7" fillId="87" borderId="27" applyNumberFormat="0" applyFont="0" applyAlignment="0" applyProtection="0"/>
    <xf numFmtId="0" fontId="7" fillId="87" borderId="27" applyNumberFormat="0" applyFont="0" applyAlignment="0" applyProtection="0"/>
    <xf numFmtId="0" fontId="14" fillId="93" borderId="27" applyNumberFormat="0" applyAlignment="0" applyProtection="0"/>
    <xf numFmtId="0" fontId="58" fillId="73" borderId="28" applyNumberFormat="0" applyBorder="0" applyProtection="0">
      <alignment horizontal="center"/>
    </xf>
    <xf numFmtId="0" fontId="104" fillId="72" borderId="29" applyNumberFormat="0" applyAlignment="0" applyProtection="0"/>
    <xf numFmtId="0" fontId="23" fillId="73" borderId="30" applyNumberFormat="0" applyAlignment="0" applyProtection="0"/>
    <xf numFmtId="0" fontId="23" fillId="74" borderId="30" applyNumberFormat="0" applyAlignment="0" applyProtection="0"/>
    <xf numFmtId="0" fontId="23" fillId="67" borderId="30" applyNumberFormat="0" applyAlignment="0" applyProtection="0"/>
    <xf numFmtId="0" fontId="23" fillId="67" borderId="30" applyNumberFormat="0" applyAlignment="0" applyProtection="0"/>
    <xf numFmtId="0" fontId="23" fillId="67" borderId="30" applyNumberFormat="0" applyAlignment="0" applyProtection="0"/>
    <xf numFmtId="0" fontId="23" fillId="67" borderId="30" applyNumberFormat="0" applyAlignment="0" applyProtection="0"/>
    <xf numFmtId="0" fontId="23" fillId="67" borderId="30" applyNumberFormat="0" applyAlignment="0" applyProtection="0"/>
    <xf numFmtId="0" fontId="23" fillId="74" borderId="30" applyNumberFormat="0" applyAlignment="0" applyProtection="0"/>
    <xf numFmtId="37" fontId="48" fillId="0" borderId="8">
      <alignment/>
      <protection locked="0"/>
    </xf>
    <xf numFmtId="0" fontId="30" fillId="94" borderId="0" applyNumberFormat="0" applyFont="0" applyBorder="0" applyAlignment="0" applyProtection="0"/>
    <xf numFmtId="9" fontId="14" fillId="0" borderId="0" applyFont="0" applyFill="0" applyBorder="0" applyAlignment="0" applyProtection="0"/>
    <xf numFmtId="10" fontId="7" fillId="0" borderId="0" applyFont="0" applyFill="0" applyBorder="0" applyAlignment="0" applyProtection="0"/>
    <xf numFmtId="37" fontId="48" fillId="0" borderId="0">
      <alignment/>
      <protection locked="0"/>
    </xf>
    <xf numFmtId="0" fontId="46" fillId="52" borderId="31">
      <alignment horizontal="center"/>
      <protection/>
    </xf>
    <xf numFmtId="37" fontId="47" fillId="0" borderId="0" applyFont="0" applyFill="0" applyBorder="0" applyAlignment="0" applyProtection="0"/>
    <xf numFmtId="0" fontId="7" fillId="12" borderId="0" applyNumberFormat="0" applyFont="0" applyAlignment="0" applyProtection="0"/>
    <xf numFmtId="176" fontId="42" fillId="95" borderId="2" applyFont="0" applyBorder="0" applyAlignment="0" applyProtection="0"/>
    <xf numFmtId="4" fontId="59" fillId="91" borderId="32" applyNumberFormat="0" applyProtection="0">
      <alignment vertical="center"/>
    </xf>
    <xf numFmtId="4" fontId="60" fillId="91" borderId="32" applyNumberFormat="0" applyProtection="0">
      <alignment vertical="center"/>
    </xf>
    <xf numFmtId="4" fontId="61" fillId="91" borderId="32" applyNumberFormat="0" applyProtection="0">
      <alignment horizontal="left" vertical="center" indent="1"/>
    </xf>
    <xf numFmtId="4" fontId="61" fillId="96" borderId="0" applyNumberFormat="0" applyProtection="0">
      <alignment horizontal="left" vertical="center" indent="1"/>
    </xf>
    <xf numFmtId="4" fontId="62" fillId="52" borderId="33" applyNumberFormat="0" applyProtection="0">
      <alignment vertical="center"/>
    </xf>
    <xf numFmtId="4" fontId="61" fillId="52" borderId="32" applyNumberFormat="0" applyProtection="0">
      <alignment horizontal="right" vertical="center"/>
    </xf>
    <xf numFmtId="4" fontId="61" fillId="4" borderId="32" applyNumberFormat="0" applyProtection="0">
      <alignment horizontal="right" vertical="center"/>
    </xf>
    <xf numFmtId="4" fontId="61" fillId="21" borderId="32" applyNumberFormat="0" applyProtection="0">
      <alignment horizontal="right" vertical="center"/>
    </xf>
    <xf numFmtId="4" fontId="63" fillId="67" borderId="33" applyNumberFormat="0" applyProtection="0">
      <alignment vertical="center"/>
    </xf>
    <xf numFmtId="4" fontId="61" fillId="6" borderId="32" applyNumberFormat="0" applyProtection="0">
      <alignment horizontal="right" vertical="center"/>
    </xf>
    <xf numFmtId="4" fontId="61" fillId="28" borderId="32" applyNumberFormat="0" applyProtection="0">
      <alignment horizontal="right" vertical="center"/>
    </xf>
    <xf numFmtId="4" fontId="61" fillId="15" borderId="32" applyNumberFormat="0" applyProtection="0">
      <alignment horizontal="right" vertical="center"/>
    </xf>
    <xf numFmtId="4" fontId="62" fillId="97" borderId="33" applyNumberFormat="0" applyProtection="0">
      <alignment vertical="center"/>
    </xf>
    <xf numFmtId="4" fontId="61" fillId="98" borderId="32" applyNumberFormat="0" applyProtection="0">
      <alignment horizontal="right" vertical="center"/>
    </xf>
    <xf numFmtId="4" fontId="61" fillId="56" borderId="32" applyNumberFormat="0" applyProtection="0">
      <alignment horizontal="right" vertical="center"/>
    </xf>
    <xf numFmtId="4" fontId="61" fillId="97" borderId="32" applyNumberFormat="0" applyProtection="0">
      <alignment horizontal="right" vertical="center"/>
    </xf>
    <xf numFmtId="4" fontId="64" fillId="52" borderId="33" applyNumberFormat="0" applyProtection="0">
      <alignment vertical="center"/>
    </xf>
    <xf numFmtId="4" fontId="59" fillId="99" borderId="34" applyNumberFormat="0" applyProtection="0">
      <alignment horizontal="left" vertical="center" indent="1"/>
    </xf>
    <xf numFmtId="4" fontId="59" fillId="18" borderId="0" applyNumberFormat="0" applyProtection="0">
      <alignment horizontal="left" vertical="center" indent="1"/>
    </xf>
    <xf numFmtId="4" fontId="59" fillId="96" borderId="0" applyNumberFormat="0" applyProtection="0">
      <alignment horizontal="left" vertical="center" indent="1"/>
    </xf>
    <xf numFmtId="4" fontId="61" fillId="18" borderId="32" applyNumberFormat="0" applyProtection="0">
      <alignment horizontal="right" vertical="center"/>
    </xf>
    <xf numFmtId="4" fontId="65" fillId="100" borderId="33" applyNumberFormat="0" applyProtection="0">
      <alignment horizontal="left" vertical="center"/>
    </xf>
    <xf numFmtId="4" fontId="1" fillId="18" borderId="0" applyNumberFormat="0" applyProtection="0">
      <alignment horizontal="left" vertical="center" indent="1"/>
    </xf>
    <xf numFmtId="4" fontId="1" fillId="96" borderId="0" applyNumberFormat="0" applyProtection="0">
      <alignment horizontal="left" vertical="center" indent="1"/>
    </xf>
    <xf numFmtId="4" fontId="61" fillId="101" borderId="32" applyNumberFormat="0" applyProtection="0">
      <alignment vertical="center"/>
    </xf>
    <xf numFmtId="4" fontId="66" fillId="101" borderId="32" applyNumberFormat="0" applyProtection="0">
      <alignment vertical="center"/>
    </xf>
    <xf numFmtId="4" fontId="59" fillId="18" borderId="35" applyNumberFormat="0" applyProtection="0">
      <alignment horizontal="left" vertical="center" indent="1"/>
    </xf>
    <xf numFmtId="4" fontId="61" fillId="101" borderId="32" applyNumberFormat="0" applyProtection="0">
      <alignment horizontal="right" vertical="center"/>
    </xf>
    <xf numFmtId="4" fontId="66" fillId="101" borderId="32" applyNumberFormat="0" applyProtection="0">
      <alignment horizontal="right" vertical="center"/>
    </xf>
    <xf numFmtId="4" fontId="59" fillId="18" borderId="32" applyNumberFormat="0" applyProtection="0">
      <alignment horizontal="left" vertical="center" indent="1"/>
    </xf>
    <xf numFmtId="4" fontId="67" fillId="100" borderId="33" applyNumberFormat="0" applyProtection="0">
      <alignment vertical="center"/>
    </xf>
    <xf numFmtId="4" fontId="68" fillId="100" borderId="33" applyNumberFormat="0" applyProtection="0">
      <alignment vertical="center"/>
    </xf>
    <xf numFmtId="4" fontId="69" fillId="87" borderId="33" applyNumberFormat="0" applyProtection="0">
      <alignment horizontal="left" vertical="center"/>
    </xf>
    <xf numFmtId="4" fontId="70" fillId="102" borderId="35" applyNumberFormat="0" applyProtection="0">
      <alignment horizontal="left" vertical="center" indent="1"/>
    </xf>
    <xf numFmtId="4" fontId="71" fillId="101" borderId="32" applyNumberFormat="0" applyProtection="0">
      <alignment horizontal="right" vertical="center"/>
    </xf>
    <xf numFmtId="0" fontId="47" fillId="0" borderId="0">
      <alignment/>
      <protection/>
    </xf>
    <xf numFmtId="0" fontId="15" fillId="0" borderId="0" applyNumberFormat="0" applyFill="0" applyBorder="0" applyAlignment="0" applyProtection="0"/>
    <xf numFmtId="0" fontId="72" fillId="0" borderId="0" applyNumberFormat="0" applyBorder="0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5" fontId="73" fillId="0" borderId="0">
      <alignment horizontal="center"/>
      <protection/>
    </xf>
    <xf numFmtId="0" fontId="10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97" borderId="0" applyNumberFormat="0" applyBorder="0">
      <alignment horizontal="centerContinuous"/>
      <protection/>
    </xf>
    <xf numFmtId="0" fontId="51" fillId="0" borderId="36">
      <alignment horizontal="center"/>
      <protection/>
    </xf>
    <xf numFmtId="0" fontId="75" fillId="0" borderId="37" applyBorder="0">
      <alignment/>
      <protection/>
    </xf>
    <xf numFmtId="0" fontId="106" fillId="0" borderId="38" applyNumberFormat="0" applyFill="0" applyAlignment="0" applyProtection="0"/>
    <xf numFmtId="0" fontId="2" fillId="0" borderId="39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47" fillId="0" borderId="0">
      <alignment horizontal="center"/>
      <protection/>
    </xf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</cellStyleXfs>
  <cellXfs count="952">
    <xf numFmtId="0" fontId="0" fillId="0" borderId="0" xfId="0" applyFont="1" applyAlignment="1">
      <alignment/>
    </xf>
    <xf numFmtId="0" fontId="5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7" fillId="0" borderId="22" xfId="522" applyFont="1" applyBorder="1" applyAlignment="1">
      <alignment horizontal="right"/>
      <protection/>
    </xf>
    <xf numFmtId="2" fontId="7" fillId="0" borderId="22" xfId="522" applyNumberFormat="1" applyFont="1" applyBorder="1" applyAlignment="1">
      <alignment horizontal="right"/>
      <protection/>
    </xf>
    <xf numFmtId="2" fontId="7" fillId="100" borderId="22" xfId="522" applyNumberFormat="1" applyFont="1" applyFill="1" applyBorder="1" applyAlignment="1">
      <alignment horizontal="right"/>
      <protection/>
    </xf>
    <xf numFmtId="0" fontId="7" fillId="100" borderId="22" xfId="522" applyFont="1" applyFill="1" applyBorder="1" applyAlignment="1">
      <alignment horizontal="right"/>
      <protection/>
    </xf>
    <xf numFmtId="0" fontId="7" fillId="0" borderId="22" xfId="467" applyFont="1" applyBorder="1">
      <alignment/>
      <protection/>
    </xf>
    <xf numFmtId="0" fontId="7" fillId="0" borderId="22" xfId="467" applyFont="1" applyBorder="1" applyAlignment="1">
      <alignment horizontal="right"/>
      <protection/>
    </xf>
    <xf numFmtId="2" fontId="7" fillId="0" borderId="22" xfId="467" applyNumberFormat="1" applyFont="1" applyBorder="1" applyAlignment="1">
      <alignment horizontal="right"/>
      <protection/>
    </xf>
    <xf numFmtId="2" fontId="7" fillId="0" borderId="22" xfId="467" applyNumberFormat="1" applyFont="1" applyBorder="1">
      <alignment/>
      <protection/>
    </xf>
    <xf numFmtId="0" fontId="7" fillId="0" borderId="22" xfId="532" applyFont="1" applyBorder="1" applyAlignment="1">
      <alignment horizontal="right"/>
      <protection/>
    </xf>
    <xf numFmtId="2" fontId="7" fillId="0" borderId="22" xfId="532" applyNumberFormat="1" applyFont="1" applyBorder="1" applyAlignment="1">
      <alignment horizontal="right"/>
      <protection/>
    </xf>
    <xf numFmtId="0" fontId="7" fillId="0" borderId="22" xfId="532" applyFont="1" applyBorder="1" applyAlignment="1">
      <alignment horizontal="right" vertical="center" wrapText="1"/>
      <protection/>
    </xf>
    <xf numFmtId="2" fontId="7" fillId="0" borderId="22" xfId="532" applyNumberFormat="1" applyFont="1" applyBorder="1" applyAlignment="1">
      <alignment horizontal="right" vertical="center" wrapText="1"/>
      <protection/>
    </xf>
    <xf numFmtId="0" fontId="7" fillId="0" borderId="22" xfId="0" applyNumberFormat="1" applyFont="1" applyBorder="1" applyAlignment="1">
      <alignment horizontal="right" wrapText="1"/>
    </xf>
    <xf numFmtId="2" fontId="7" fillId="0" borderId="22" xfId="0" applyNumberFormat="1" applyFont="1" applyBorder="1" applyAlignment="1">
      <alignment horizontal="right" wrapText="1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right" vertical="center"/>
    </xf>
    <xf numFmtId="1" fontId="7" fillId="0" borderId="22" xfId="0" applyNumberFormat="1" applyFont="1" applyBorder="1" applyAlignment="1" quotePrefix="1">
      <alignment horizontal="right" vertical="center" wrapText="1"/>
    </xf>
    <xf numFmtId="2" fontId="7" fillId="0" borderId="22" xfId="0" applyNumberFormat="1" applyFont="1" applyBorder="1" applyAlignment="1">
      <alignment horizontal="right" vertical="center" wrapText="1"/>
    </xf>
    <xf numFmtId="0" fontId="7" fillId="0" borderId="22" xfId="500" applyNumberFormat="1" applyFont="1" applyBorder="1" applyAlignment="1">
      <alignment horizontal="right" wrapText="1"/>
      <protection/>
    </xf>
    <xf numFmtId="2" fontId="7" fillId="0" borderId="22" xfId="500" applyNumberFormat="1" applyFont="1" applyBorder="1" applyAlignment="1">
      <alignment horizontal="right" wrapText="1"/>
      <protection/>
    </xf>
    <xf numFmtId="0" fontId="7" fillId="0" borderId="22" xfId="500" applyNumberFormat="1" applyFont="1" applyBorder="1" applyAlignment="1">
      <alignment horizontal="center" wrapText="1"/>
      <protection/>
    </xf>
    <xf numFmtId="0" fontId="6" fillId="0" borderId="42" xfId="0" applyFont="1" applyBorder="1" applyAlignment="1">
      <alignment/>
    </xf>
    <xf numFmtId="0" fontId="7" fillId="0" borderId="22" xfId="0" applyNumberFormat="1" applyFont="1" applyBorder="1" applyAlignment="1">
      <alignment horizontal="center" wrapText="1"/>
    </xf>
    <xf numFmtId="0" fontId="7" fillId="0" borderId="22" xfId="518" applyFont="1" applyBorder="1">
      <alignment/>
      <protection/>
    </xf>
    <xf numFmtId="0" fontId="7" fillId="0" borderId="22" xfId="518" applyFont="1" applyBorder="1" applyAlignment="1">
      <alignment horizontal="right"/>
      <protection/>
    </xf>
    <xf numFmtId="2" fontId="7" fillId="0" borderId="22" xfId="518" applyNumberFormat="1" applyFont="1" applyBorder="1" applyAlignment="1">
      <alignment horizontal="right"/>
      <protection/>
    </xf>
    <xf numFmtId="2" fontId="7" fillId="0" borderId="22" xfId="518" applyNumberFormat="1" applyFont="1" applyBorder="1">
      <alignment/>
      <protection/>
    </xf>
    <xf numFmtId="0" fontId="7" fillId="0" borderId="22" xfId="508" applyFont="1" applyBorder="1" applyAlignment="1">
      <alignment horizontal="right"/>
      <protection/>
    </xf>
    <xf numFmtId="0" fontId="7" fillId="0" borderId="22" xfId="508" applyFont="1" applyBorder="1">
      <alignment/>
      <protection/>
    </xf>
    <xf numFmtId="2" fontId="7" fillId="0" borderId="22" xfId="508" applyNumberFormat="1" applyFont="1" applyBorder="1" applyAlignment="1">
      <alignment horizontal="right"/>
      <protection/>
    </xf>
    <xf numFmtId="2" fontId="7" fillId="0" borderId="22" xfId="508" applyNumberFormat="1" applyFont="1" applyBorder="1">
      <alignment/>
      <protection/>
    </xf>
    <xf numFmtId="0" fontId="5" fillId="103" borderId="22" xfId="0" applyFont="1" applyFill="1" applyBorder="1" applyAlignment="1">
      <alignment/>
    </xf>
    <xf numFmtId="0" fontId="7" fillId="0" borderId="22" xfId="527" applyFont="1" applyBorder="1">
      <alignment/>
      <protection/>
    </xf>
    <xf numFmtId="2" fontId="7" fillId="0" borderId="22" xfId="527" applyNumberFormat="1" applyFont="1" applyBorder="1">
      <alignment/>
      <protection/>
    </xf>
    <xf numFmtId="0" fontId="7" fillId="0" borderId="22" xfId="527" applyFont="1" applyBorder="1" applyAlignment="1">
      <alignment horizontal="right"/>
      <protection/>
    </xf>
    <xf numFmtId="0" fontId="7" fillId="0" borderId="22" xfId="519" applyFont="1" applyBorder="1" applyAlignment="1">
      <alignment horizontal="right" wrapText="1"/>
      <protection/>
    </xf>
    <xf numFmtId="0" fontId="7" fillId="0" borderId="22" xfId="519" applyFont="1" applyBorder="1" applyAlignment="1" quotePrefix="1">
      <alignment horizontal="right" wrapText="1"/>
      <protection/>
    </xf>
    <xf numFmtId="0" fontId="7" fillId="0" borderId="22" xfId="519" applyNumberFormat="1" applyFont="1" applyBorder="1" applyAlignment="1">
      <alignment horizontal="right" wrapText="1"/>
      <protection/>
    </xf>
    <xf numFmtId="0" fontId="7" fillId="0" borderId="22" xfId="542" applyFont="1" applyBorder="1" applyAlignment="1">
      <alignment horizontal="right"/>
      <protection/>
    </xf>
    <xf numFmtId="0" fontId="7" fillId="0" borderId="22" xfId="542" applyFont="1" applyFill="1" applyBorder="1" applyAlignment="1">
      <alignment horizontal="right"/>
      <protection/>
    </xf>
    <xf numFmtId="2" fontId="7" fillId="0" borderId="22" xfId="542" applyNumberFormat="1" applyFont="1" applyBorder="1" applyAlignment="1">
      <alignment horizontal="right"/>
      <protection/>
    </xf>
    <xf numFmtId="2" fontId="7" fillId="0" borderId="22" xfId="542" applyNumberFormat="1" applyFont="1" applyFill="1" applyBorder="1" applyAlignment="1">
      <alignment horizontal="right"/>
      <protection/>
    </xf>
    <xf numFmtId="2" fontId="5" fillId="0" borderId="22" xfId="0" applyNumberFormat="1" applyFont="1" applyBorder="1" applyAlignment="1">
      <alignment/>
    </xf>
    <xf numFmtId="0" fontId="7" fillId="0" borderId="22" xfId="524" applyFont="1" applyFill="1" applyBorder="1">
      <alignment/>
      <protection/>
    </xf>
    <xf numFmtId="0" fontId="7" fillId="0" borderId="22" xfId="524" applyFont="1" applyFill="1" applyBorder="1" applyAlignment="1">
      <alignment wrapText="1"/>
      <protection/>
    </xf>
    <xf numFmtId="172" fontId="7" fillId="0" borderId="22" xfId="327" applyNumberFormat="1" applyFont="1" applyFill="1" applyBorder="1" applyAlignment="1">
      <alignment wrapText="1"/>
    </xf>
    <xf numFmtId="0" fontId="5" fillId="98" borderId="22" xfId="0" applyFont="1" applyFill="1" applyBorder="1" applyAlignment="1">
      <alignment/>
    </xf>
    <xf numFmtId="2" fontId="2" fillId="0" borderId="22" xfId="0" applyNumberFormat="1" applyFont="1" applyBorder="1" applyAlignment="1">
      <alignment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0" fontId="8" fillId="0" borderId="22" xfId="534" applyFont="1" applyBorder="1" applyAlignment="1">
      <alignment/>
    </xf>
    <xf numFmtId="0" fontId="9" fillId="0" borderId="22" xfId="534" applyFont="1" applyBorder="1" applyAlignment="1">
      <alignment/>
    </xf>
    <xf numFmtId="2" fontId="9" fillId="0" borderId="22" xfId="534" applyNumberFormat="1" applyFont="1" applyBorder="1" applyAlignment="1">
      <alignment/>
    </xf>
    <xf numFmtId="2" fontId="8" fillId="100" borderId="22" xfId="534" applyNumberFormat="1" applyFont="1" applyFill="1" applyBorder="1" applyAlignment="1">
      <alignment/>
    </xf>
    <xf numFmtId="0" fontId="7" fillId="0" borderId="22" xfId="467" applyBorder="1">
      <alignment/>
      <protection/>
    </xf>
    <xf numFmtId="4" fontId="7" fillId="0" borderId="22" xfId="467" applyNumberFormat="1" applyBorder="1">
      <alignment/>
      <protection/>
    </xf>
    <xf numFmtId="2" fontId="7" fillId="0" borderId="22" xfId="467" applyNumberFormat="1" applyBorder="1">
      <alignment/>
      <protection/>
    </xf>
    <xf numFmtId="2" fontId="0" fillId="103" borderId="22" xfId="0" applyNumberFormat="1" applyFill="1" applyBorder="1" applyAlignment="1">
      <alignment/>
    </xf>
    <xf numFmtId="0" fontId="10" fillId="0" borderId="22" xfId="456" applyFont="1" applyBorder="1">
      <alignment/>
      <protection/>
    </xf>
    <xf numFmtId="2" fontId="10" fillId="0" borderId="22" xfId="456" applyNumberFormat="1" applyFont="1" applyBorder="1">
      <alignment/>
      <protection/>
    </xf>
    <xf numFmtId="0" fontId="10" fillId="0" borderId="22" xfId="456" applyFont="1" applyBorder="1" applyAlignment="1">
      <alignment horizontal="center"/>
      <protection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left"/>
    </xf>
    <xf numFmtId="0" fontId="7" fillId="0" borderId="22" xfId="533" applyFont="1" applyBorder="1" applyAlignment="1">
      <alignment horizontal="right"/>
      <protection/>
    </xf>
    <xf numFmtId="0" fontId="11" fillId="0" borderId="22" xfId="533" applyFont="1" applyBorder="1" applyAlignment="1">
      <alignment horizontal="right" vertical="center" wrapText="1"/>
      <protection/>
    </xf>
    <xf numFmtId="2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7" fillId="0" borderId="22" xfId="526" applyNumberFormat="1" applyFont="1" applyFill="1" applyBorder="1" applyAlignment="1">
      <alignment horizontal="right" wrapText="1"/>
      <protection/>
    </xf>
    <xf numFmtId="0" fontId="7" fillId="0" borderId="22" xfId="526" applyFont="1" applyFill="1" applyBorder="1">
      <alignment/>
      <protection/>
    </xf>
    <xf numFmtId="0" fontId="7" fillId="0" borderId="22" xfId="526" applyFont="1" applyBorder="1">
      <alignment/>
      <protection/>
    </xf>
    <xf numFmtId="0" fontId="12" fillId="0" borderId="22" xfId="526" applyFont="1" applyBorder="1" applyAlignment="1">
      <alignment horizontal="right"/>
      <protection/>
    </xf>
    <xf numFmtId="0" fontId="12" fillId="0" borderId="22" xfId="526" applyFont="1" applyBorder="1">
      <alignment/>
      <protection/>
    </xf>
    <xf numFmtId="2" fontId="7" fillId="0" borderId="22" xfId="296" applyNumberFormat="1" applyFont="1" applyFill="1" applyBorder="1" applyAlignment="1">
      <alignment horizontal="right"/>
    </xf>
    <xf numFmtId="2" fontId="7" fillId="0" borderId="22" xfId="526" applyNumberFormat="1" applyFont="1" applyBorder="1" applyAlignment="1">
      <alignment horizontal="right"/>
      <protection/>
    </xf>
    <xf numFmtId="0" fontId="0" fillId="0" borderId="42" xfId="0" applyBorder="1" applyAlignment="1">
      <alignment/>
    </xf>
    <xf numFmtId="0" fontId="7" fillId="0" borderId="22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7" fillId="0" borderId="22" xfId="500" applyFont="1" applyBorder="1" applyAlignment="1">
      <alignment horizontal="center" wrapText="1"/>
      <protection/>
    </xf>
    <xf numFmtId="0" fontId="7" fillId="0" borderId="22" xfId="570" applyBorder="1">
      <alignment/>
      <protection/>
    </xf>
    <xf numFmtId="0" fontId="7" fillId="0" borderId="22" xfId="570" applyFont="1" applyBorder="1">
      <alignment/>
      <protection/>
    </xf>
    <xf numFmtId="0" fontId="7" fillId="0" borderId="22" xfId="570" applyFont="1" applyBorder="1" applyAlignment="1">
      <alignment horizontal="center"/>
      <protection/>
    </xf>
    <xf numFmtId="2" fontId="7" fillId="0" borderId="22" xfId="570" applyNumberFormat="1" applyFont="1" applyBorder="1">
      <alignment/>
      <protection/>
    </xf>
    <xf numFmtId="0" fontId="7" fillId="0" borderId="22" xfId="506" applyFill="1" applyBorder="1">
      <alignment/>
      <protection/>
    </xf>
    <xf numFmtId="0" fontId="7" fillId="0" borderId="22" xfId="520" applyBorder="1">
      <alignment/>
      <protection/>
    </xf>
    <xf numFmtId="0" fontId="7" fillId="0" borderId="22" xfId="520" applyBorder="1" applyAlignment="1">
      <alignment horizontal="center"/>
      <protection/>
    </xf>
    <xf numFmtId="0" fontId="7" fillId="0" borderId="22" xfId="520" applyFont="1" applyBorder="1" applyAlignment="1">
      <alignment horizontal="center"/>
      <protection/>
    </xf>
    <xf numFmtId="2" fontId="7" fillId="0" borderId="22" xfId="520" applyNumberFormat="1" applyBorder="1">
      <alignment/>
      <protection/>
    </xf>
    <xf numFmtId="2" fontId="0" fillId="0" borderId="22" xfId="0" applyNumberFormat="1" applyFill="1" applyBorder="1" applyAlignment="1">
      <alignment/>
    </xf>
    <xf numFmtId="0" fontId="0" fillId="21" borderId="22" xfId="0" applyFill="1" applyBorder="1" applyAlignment="1">
      <alignment/>
    </xf>
    <xf numFmtId="2" fontId="0" fillId="21" borderId="22" xfId="0" applyNumberFormat="1" applyFill="1" applyBorder="1" applyAlignment="1">
      <alignment/>
    </xf>
    <xf numFmtId="0" fontId="0" fillId="21" borderId="0" xfId="0" applyFill="1" applyAlignment="1">
      <alignment/>
    </xf>
    <xf numFmtId="0" fontId="7" fillId="0" borderId="22" xfId="489" applyFont="1" applyBorder="1" applyAlignment="1">
      <alignment horizontal="right"/>
      <protection/>
    </xf>
    <xf numFmtId="0" fontId="7" fillId="0" borderId="22" xfId="489" applyNumberFormat="1" applyFont="1" applyFill="1" applyBorder="1" applyAlignment="1">
      <alignment horizontal="right" wrapText="1"/>
      <protection/>
    </xf>
    <xf numFmtId="0" fontId="7" fillId="0" borderId="22" xfId="489" applyNumberFormat="1" applyFont="1" applyFill="1" applyBorder="1" applyAlignment="1">
      <alignment horizontal="right"/>
      <protection/>
    </xf>
    <xf numFmtId="0" fontId="7" fillId="0" borderId="22" xfId="325" applyNumberFormat="1" applyFont="1" applyFill="1" applyBorder="1" applyAlignment="1">
      <alignment horizontal="right"/>
    </xf>
    <xf numFmtId="0" fontId="13" fillId="0" borderId="22" xfId="325" applyNumberFormat="1" applyFont="1" applyBorder="1" applyAlignment="1">
      <alignment horizontal="right" wrapText="1"/>
    </xf>
    <xf numFmtId="0" fontId="7" fillId="0" borderId="22" xfId="489" applyNumberFormat="1" applyFont="1" applyBorder="1" applyAlignment="1">
      <alignment horizontal="right"/>
      <protection/>
    </xf>
    <xf numFmtId="2" fontId="7" fillId="0" borderId="22" xfId="325" applyNumberFormat="1" applyFont="1" applyBorder="1" applyAlignment="1">
      <alignment horizontal="right"/>
    </xf>
    <xf numFmtId="2" fontId="7" fillId="0" borderId="22" xfId="489" applyNumberFormat="1" applyFont="1" applyBorder="1" applyAlignment="1">
      <alignment horizontal="right"/>
      <protection/>
    </xf>
    <xf numFmtId="3" fontId="0" fillId="0" borderId="22" xfId="0" applyNumberFormat="1" applyBorder="1" applyAlignment="1">
      <alignment/>
    </xf>
    <xf numFmtId="0" fontId="7" fillId="0" borderId="22" xfId="517" applyBorder="1">
      <alignment/>
      <protection/>
    </xf>
    <xf numFmtId="0" fontId="7" fillId="0" borderId="22" xfId="517" applyFont="1" applyBorder="1" applyAlignment="1">
      <alignment horizontal="center"/>
      <protection/>
    </xf>
    <xf numFmtId="0" fontId="7" fillId="0" borderId="22" xfId="517" applyFont="1" applyBorder="1">
      <alignment/>
      <protection/>
    </xf>
    <xf numFmtId="2" fontId="7" fillId="0" borderId="22" xfId="517" applyNumberFormat="1" applyBorder="1">
      <alignment/>
      <protection/>
    </xf>
    <xf numFmtId="0" fontId="7" fillId="0" borderId="22" xfId="445" applyFont="1" applyFill="1" applyBorder="1" applyAlignment="1">
      <alignment wrapText="1"/>
      <protection/>
    </xf>
    <xf numFmtId="0" fontId="7" fillId="0" borderId="22" xfId="445" applyFont="1" applyFill="1" applyBorder="1">
      <alignment/>
      <protection/>
    </xf>
    <xf numFmtId="0" fontId="7" fillId="0" borderId="22" xfId="445" applyFont="1" applyBorder="1">
      <alignment/>
      <protection/>
    </xf>
    <xf numFmtId="0" fontId="7" fillId="0" borderId="22" xfId="445" applyNumberFormat="1" applyFont="1" applyFill="1" applyBorder="1" applyAlignment="1">
      <alignment horizontal="right"/>
      <protection/>
    </xf>
    <xf numFmtId="173" fontId="7" fillId="0" borderId="22" xfId="319" applyNumberFormat="1" applyFont="1" applyFill="1" applyBorder="1" applyAlignment="1">
      <alignment horizontal="right"/>
    </xf>
    <xf numFmtId="2" fontId="7" fillId="0" borderId="22" xfId="445" applyNumberFormat="1" applyFont="1" applyFill="1" applyBorder="1" applyAlignment="1">
      <alignment/>
      <protection/>
    </xf>
    <xf numFmtId="0" fontId="7" fillId="0" borderId="22" xfId="319" applyNumberFormat="1" applyFont="1" applyFill="1" applyBorder="1" applyAlignment="1">
      <alignment horizontal="right" vertical="top" wrapText="1"/>
    </xf>
    <xf numFmtId="0" fontId="7" fillId="0" borderId="22" xfId="445" applyFont="1" applyFill="1" applyBorder="1" applyAlignment="1">
      <alignment horizontal="right"/>
      <protection/>
    </xf>
    <xf numFmtId="2" fontId="7" fillId="0" borderId="22" xfId="319" applyNumberFormat="1" applyFont="1" applyFill="1" applyBorder="1" applyAlignment="1">
      <alignment horizontal="right" vertical="top" wrapText="1"/>
    </xf>
    <xf numFmtId="2" fontId="7" fillId="0" borderId="22" xfId="319" applyNumberFormat="1" applyFont="1" applyFill="1" applyBorder="1" applyAlignment="1">
      <alignment horizontal="right"/>
    </xf>
    <xf numFmtId="0" fontId="0" fillId="0" borderId="22" xfId="0" applyBorder="1" applyAlignment="1">
      <alignment horizontal="right" wrapText="1"/>
    </xf>
    <xf numFmtId="0" fontId="7" fillId="0" borderId="22" xfId="559" applyBorder="1" applyAlignment="1">
      <alignment horizontal="right"/>
      <protection/>
    </xf>
    <xf numFmtId="0" fontId="7" fillId="0" borderId="22" xfId="559" applyFill="1" applyBorder="1" applyAlignment="1">
      <alignment horizontal="right"/>
      <protection/>
    </xf>
    <xf numFmtId="0" fontId="7" fillId="0" borderId="22" xfId="509" applyFont="1" applyBorder="1" applyAlignment="1">
      <alignment horizontal="right"/>
      <protection/>
    </xf>
    <xf numFmtId="0" fontId="7" fillId="0" borderId="22" xfId="509" applyBorder="1" applyAlignment="1">
      <alignment horizontal="right"/>
      <protection/>
    </xf>
    <xf numFmtId="0" fontId="7" fillId="0" borderId="22" xfId="509" applyFill="1" applyBorder="1" applyAlignment="1">
      <alignment horizontal="right"/>
      <protection/>
    </xf>
    <xf numFmtId="0" fontId="12" fillId="0" borderId="22" xfId="505" applyFont="1" applyFill="1" applyBorder="1" applyAlignment="1">
      <alignment wrapText="1"/>
      <protection/>
    </xf>
    <xf numFmtId="0" fontId="12" fillId="0" borderId="22" xfId="505" applyFont="1" applyFill="1" applyBorder="1">
      <alignment/>
      <protection/>
    </xf>
    <xf numFmtId="1" fontId="12" fillId="0" borderId="22" xfId="505" applyNumberFormat="1" applyFont="1" applyFill="1" applyBorder="1">
      <alignment/>
      <protection/>
    </xf>
    <xf numFmtId="2" fontId="12" fillId="0" borderId="22" xfId="505" applyNumberFormat="1" applyFont="1" applyFill="1" applyBorder="1">
      <alignment/>
      <protection/>
    </xf>
    <xf numFmtId="0" fontId="7" fillId="0" borderId="22" xfId="603" applyFill="1" applyBorder="1" applyAlignment="1">
      <alignment wrapText="1"/>
      <protection/>
    </xf>
    <xf numFmtId="0" fontId="7" fillId="0" borderId="22" xfId="603" applyFill="1" applyBorder="1">
      <alignment/>
      <protection/>
    </xf>
    <xf numFmtId="0" fontId="14" fillId="0" borderId="22" xfId="603" applyFont="1" applyBorder="1">
      <alignment/>
      <protection/>
    </xf>
    <xf numFmtId="1" fontId="7" fillId="0" borderId="22" xfId="603" applyNumberFormat="1" applyFill="1" applyBorder="1">
      <alignment/>
      <protection/>
    </xf>
    <xf numFmtId="2" fontId="7" fillId="0" borderId="22" xfId="603" applyNumberFormat="1" applyFill="1" applyBorder="1">
      <alignment/>
      <protection/>
    </xf>
    <xf numFmtId="0" fontId="7" fillId="0" borderId="22" xfId="603" applyBorder="1">
      <alignment/>
      <protection/>
    </xf>
    <xf numFmtId="174" fontId="7" fillId="0" borderId="22" xfId="323" applyNumberFormat="1" applyFill="1" applyBorder="1" applyAlignment="1">
      <alignment/>
    </xf>
    <xf numFmtId="37" fontId="7" fillId="0" borderId="22" xfId="524" applyNumberFormat="1" applyFont="1" applyFill="1" applyBorder="1">
      <alignment/>
      <protection/>
    </xf>
    <xf numFmtId="172" fontId="7" fillId="0" borderId="22" xfId="327" applyNumberFormat="1" applyFont="1" applyFill="1" applyBorder="1" applyAlignment="1">
      <alignment/>
    </xf>
    <xf numFmtId="43" fontId="7" fillId="0" borderId="22" xfId="327" applyNumberFormat="1" applyFont="1" applyFill="1" applyBorder="1" applyAlignment="1">
      <alignment wrapText="1"/>
    </xf>
    <xf numFmtId="43" fontId="7" fillId="0" borderId="22" xfId="327" applyFont="1" applyFill="1" applyBorder="1" applyAlignment="1">
      <alignment wrapText="1"/>
    </xf>
    <xf numFmtId="0" fontId="7" fillId="0" borderId="22" xfId="521" applyFont="1" applyBorder="1" applyAlignment="1">
      <alignment horizontal="right"/>
      <protection/>
    </xf>
    <xf numFmtId="0" fontId="7" fillId="0" borderId="22" xfId="521" applyBorder="1" applyAlignment="1">
      <alignment horizontal="right"/>
      <protection/>
    </xf>
    <xf numFmtId="2" fontId="7" fillId="0" borderId="22" xfId="521" applyNumberFormat="1" applyFont="1" applyBorder="1" applyAlignment="1">
      <alignment horizontal="right"/>
      <protection/>
    </xf>
    <xf numFmtId="0" fontId="7" fillId="0" borderId="22" xfId="523" applyFont="1" applyBorder="1" applyAlignment="1">
      <alignment horizontal="right"/>
      <protection/>
    </xf>
    <xf numFmtId="0" fontId="7" fillId="0" borderId="22" xfId="523" applyBorder="1" applyAlignment="1">
      <alignment horizontal="right"/>
      <protection/>
    </xf>
    <xf numFmtId="2" fontId="7" fillId="0" borderId="22" xfId="523" applyNumberFormat="1" applyFont="1" applyBorder="1" applyAlignment="1">
      <alignment horizontal="right"/>
      <protection/>
    </xf>
    <xf numFmtId="0" fontId="0" fillId="0" borderId="43" xfId="0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1" fontId="1" fillId="0" borderId="43" xfId="0" applyNumberFormat="1" applyFont="1" applyBorder="1" applyAlignment="1" quotePrefix="1">
      <alignment horizontal="right" vertical="center" wrapText="1"/>
    </xf>
    <xf numFmtId="0" fontId="7" fillId="0" borderId="22" xfId="535" applyBorder="1">
      <alignment/>
      <protection/>
    </xf>
    <xf numFmtId="2" fontId="7" fillId="0" borderId="22" xfId="535" applyNumberFormat="1" applyBorder="1">
      <alignment/>
      <protection/>
    </xf>
    <xf numFmtId="4" fontId="7" fillId="0" borderId="22" xfId="535" applyNumberFormat="1" applyBorder="1">
      <alignment/>
      <protection/>
    </xf>
    <xf numFmtId="3" fontId="7" fillId="0" borderId="22" xfId="535" applyNumberFormat="1" applyBorder="1" applyAlignment="1">
      <alignment horizontal="right"/>
      <protection/>
    </xf>
    <xf numFmtId="0" fontId="7" fillId="0" borderId="22" xfId="536" applyFont="1" applyFill="1" applyBorder="1" applyAlignment="1">
      <alignment wrapText="1"/>
      <protection/>
    </xf>
    <xf numFmtId="0" fontId="7" fillId="0" borderId="22" xfId="536" applyFont="1" applyFill="1" applyBorder="1">
      <alignment/>
      <protection/>
    </xf>
    <xf numFmtId="0" fontId="7" fillId="0" borderId="22" xfId="536" applyFont="1" applyBorder="1">
      <alignment/>
      <protection/>
    </xf>
    <xf numFmtId="0" fontId="7" fillId="0" borderId="22" xfId="536" applyNumberFormat="1" applyFont="1" applyFill="1" applyBorder="1" applyAlignment="1">
      <alignment horizontal="right"/>
      <protection/>
    </xf>
    <xf numFmtId="173" fontId="7" fillId="0" borderId="22" xfId="299" applyNumberFormat="1" applyFont="1" applyFill="1" applyBorder="1" applyAlignment="1">
      <alignment horizontal="right"/>
    </xf>
    <xf numFmtId="2" fontId="7" fillId="0" borderId="22" xfId="536" applyNumberFormat="1" applyFont="1" applyFill="1" applyBorder="1" applyAlignment="1">
      <alignment/>
      <protection/>
    </xf>
    <xf numFmtId="0" fontId="7" fillId="0" borderId="22" xfId="299" applyNumberFormat="1" applyFont="1" applyFill="1" applyBorder="1" applyAlignment="1">
      <alignment horizontal="right" vertical="top" wrapText="1"/>
    </xf>
    <xf numFmtId="0" fontId="7" fillId="0" borderId="22" xfId="536" applyFont="1" applyFill="1" applyBorder="1" applyAlignment="1">
      <alignment horizontal="right"/>
      <protection/>
    </xf>
    <xf numFmtId="2" fontId="7" fillId="0" borderId="22" xfId="299" applyNumberFormat="1" applyFont="1" applyFill="1" applyBorder="1" applyAlignment="1">
      <alignment horizontal="right" vertical="top" wrapText="1"/>
    </xf>
    <xf numFmtId="2" fontId="7" fillId="0" borderId="22" xfId="299" applyNumberFormat="1" applyFont="1" applyFill="1" applyBorder="1" applyAlignment="1">
      <alignment horizontal="right"/>
    </xf>
    <xf numFmtId="0" fontId="7" fillId="0" borderId="22" xfId="537" applyFill="1" applyBorder="1">
      <alignment/>
      <protection/>
    </xf>
    <xf numFmtId="0" fontId="7" fillId="0" borderId="22" xfId="539" applyFont="1" applyBorder="1" applyAlignment="1">
      <alignment horizontal="right"/>
      <protection/>
    </xf>
    <xf numFmtId="0" fontId="7" fillId="0" borderId="22" xfId="540" applyBorder="1">
      <alignment/>
      <protection/>
    </xf>
    <xf numFmtId="0" fontId="7" fillId="0" borderId="22" xfId="540" applyBorder="1" applyAlignment="1">
      <alignment horizontal="center"/>
      <protection/>
    </xf>
    <xf numFmtId="0" fontId="7" fillId="0" borderId="22" xfId="541" applyBorder="1">
      <alignment/>
      <protection/>
    </xf>
    <xf numFmtId="0" fontId="1" fillId="0" borderId="22" xfId="549" applyFont="1" applyFill="1" applyBorder="1" applyAlignment="1">
      <alignment horizontal="right"/>
      <protection/>
    </xf>
    <xf numFmtId="0" fontId="7" fillId="0" borderId="22" xfId="549" applyFill="1" applyBorder="1" applyAlignment="1">
      <alignment horizontal="right"/>
      <protection/>
    </xf>
    <xf numFmtId="175" fontId="7" fillId="0" borderId="22" xfId="549" applyNumberFormat="1" applyFill="1" applyBorder="1" applyAlignment="1">
      <alignment horizontal="right"/>
      <protection/>
    </xf>
    <xf numFmtId="0" fontId="7" fillId="0" borderId="22" xfId="550" applyFont="1" applyBorder="1" applyAlignment="1">
      <alignment horizontal="right"/>
      <protection/>
    </xf>
    <xf numFmtId="0" fontId="7" fillId="0" borderId="22" xfId="550" applyBorder="1" applyAlignment="1">
      <alignment horizontal="right"/>
      <protection/>
    </xf>
    <xf numFmtId="0" fontId="7" fillId="0" borderId="22" xfId="550" applyFill="1" applyBorder="1" applyAlignment="1">
      <alignment horizontal="right"/>
      <protection/>
    </xf>
    <xf numFmtId="2" fontId="7" fillId="0" borderId="22" xfId="550" applyNumberFormat="1" applyBorder="1" applyAlignment="1">
      <alignment horizontal="right"/>
      <protection/>
    </xf>
    <xf numFmtId="2" fontId="7" fillId="0" borderId="22" xfId="550" applyNumberFormat="1" applyFont="1" applyBorder="1" applyAlignment="1">
      <alignment horizontal="right"/>
      <protection/>
    </xf>
    <xf numFmtId="0" fontId="7" fillId="0" borderId="22" xfId="551" applyFont="1" applyBorder="1" applyAlignment="1">
      <alignment horizontal="right"/>
      <protection/>
    </xf>
    <xf numFmtId="0" fontId="7" fillId="0" borderId="22" xfId="551" applyBorder="1" applyAlignment="1">
      <alignment horizontal="right"/>
      <protection/>
    </xf>
    <xf numFmtId="0" fontId="7" fillId="0" borderId="22" xfId="551" applyFill="1" applyBorder="1" applyAlignment="1">
      <alignment horizontal="right"/>
      <protection/>
    </xf>
    <xf numFmtId="2" fontId="7" fillId="0" borderId="22" xfId="551" applyNumberFormat="1" applyBorder="1" applyAlignment="1">
      <alignment horizontal="right"/>
      <protection/>
    </xf>
    <xf numFmtId="2" fontId="7" fillId="0" borderId="22" xfId="551" applyNumberFormat="1" applyFont="1" applyBorder="1" applyAlignment="1">
      <alignment horizontal="right"/>
      <protection/>
    </xf>
    <xf numFmtId="0" fontId="7" fillId="0" borderId="22" xfId="539" applyNumberFormat="1" applyFont="1" applyBorder="1" applyAlignment="1">
      <alignment horizontal="right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1" fillId="104" borderId="22" xfId="552" applyFont="1" applyFill="1" applyBorder="1" applyAlignment="1" applyProtection="1">
      <alignment vertical="top" wrapText="1" readingOrder="1"/>
      <protection locked="0"/>
    </xf>
    <xf numFmtId="0" fontId="7" fillId="0" borderId="22" xfId="553" applyFont="1" applyBorder="1" applyAlignment="1">
      <alignment vertical="center" wrapText="1"/>
      <protection/>
    </xf>
    <xf numFmtId="0" fontId="7" fillId="0" borderId="22" xfId="556" applyBorder="1">
      <alignment/>
      <protection/>
    </xf>
    <xf numFmtId="0" fontId="7" fillId="0" borderId="22" xfId="556" applyFill="1" applyBorder="1">
      <alignment/>
      <protection/>
    </xf>
    <xf numFmtId="2" fontId="7" fillId="0" borderId="22" xfId="556" applyNumberFormat="1" applyFill="1" applyBorder="1">
      <alignment/>
      <protection/>
    </xf>
    <xf numFmtId="0" fontId="7" fillId="0" borderId="22" xfId="556" applyFill="1" applyBorder="1" applyAlignment="1">
      <alignment wrapText="1"/>
      <protection/>
    </xf>
    <xf numFmtId="1" fontId="7" fillId="0" borderId="22" xfId="556" applyNumberFormat="1" applyFill="1" applyBorder="1">
      <alignment/>
      <protection/>
    </xf>
    <xf numFmtId="174" fontId="7" fillId="0" borderId="22" xfId="298" applyNumberFormat="1" applyFill="1" applyBorder="1" applyAlignment="1">
      <alignment/>
    </xf>
    <xf numFmtId="0" fontId="14" fillId="0" borderId="22" xfId="556" applyFont="1" applyBorder="1">
      <alignment/>
      <protection/>
    </xf>
    <xf numFmtId="0" fontId="7" fillId="0" borderId="22" xfId="557" applyBorder="1">
      <alignment/>
      <protection/>
    </xf>
    <xf numFmtId="0" fontId="7" fillId="0" borderId="22" xfId="557" applyFill="1" applyBorder="1">
      <alignment/>
      <protection/>
    </xf>
    <xf numFmtId="2" fontId="7" fillId="0" borderId="22" xfId="557" applyNumberFormat="1" applyFill="1" applyBorder="1">
      <alignment/>
      <protection/>
    </xf>
    <xf numFmtId="0" fontId="7" fillId="0" borderId="22" xfId="557" applyFill="1" applyBorder="1" applyAlignment="1">
      <alignment wrapText="1"/>
      <protection/>
    </xf>
    <xf numFmtId="1" fontId="7" fillId="0" borderId="22" xfId="557" applyNumberFormat="1" applyFill="1" applyBorder="1">
      <alignment/>
      <protection/>
    </xf>
    <xf numFmtId="174" fontId="7" fillId="0" borderId="22" xfId="300" applyNumberFormat="1" applyFill="1" applyBorder="1" applyAlignment="1">
      <alignment/>
    </xf>
    <xf numFmtId="0" fontId="14" fillId="0" borderId="22" xfId="557" applyFont="1" applyBorder="1">
      <alignment/>
      <protection/>
    </xf>
    <xf numFmtId="0" fontId="7" fillId="0" borderId="22" xfId="0" applyFont="1" applyBorder="1" applyAlignment="1">
      <alignment horizontal="right" wrapText="1"/>
    </xf>
    <xf numFmtId="0" fontId="0" fillId="0" borderId="44" xfId="0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2" fontId="7" fillId="0" borderId="22" xfId="541" applyNumberFormat="1" applyBorder="1">
      <alignment/>
      <protection/>
    </xf>
    <xf numFmtId="0" fontId="0" fillId="0" borderId="47" xfId="0" applyBorder="1" applyAlignment="1">
      <alignment horizontal="right" wrapText="1"/>
    </xf>
    <xf numFmtId="2" fontId="0" fillId="0" borderId="43" xfId="0" applyNumberFormat="1" applyFill="1" applyBorder="1" applyAlignment="1">
      <alignment horizontal="right" vertical="center"/>
    </xf>
    <xf numFmtId="0" fontId="7" fillId="0" borderId="22" xfId="562" applyBorder="1" applyAlignment="1">
      <alignment horizontal="right"/>
      <protection/>
    </xf>
    <xf numFmtId="0" fontId="7" fillId="0" borderId="22" xfId="562" applyFont="1" applyBorder="1" applyAlignment="1">
      <alignment horizontal="right"/>
      <protection/>
    </xf>
    <xf numFmtId="2" fontId="7" fillId="0" borderId="22" xfId="562" applyNumberFormat="1" applyBorder="1" applyAlignment="1">
      <alignment horizontal="right"/>
      <protection/>
    </xf>
    <xf numFmtId="0" fontId="1" fillId="104" borderId="22" xfId="552" applyFont="1" applyFill="1" applyBorder="1" applyAlignment="1" applyProtection="1">
      <alignment wrapText="1" readingOrder="1"/>
      <protection locked="0"/>
    </xf>
    <xf numFmtId="0" fontId="7" fillId="0" borderId="22" xfId="563" applyBorder="1" applyAlignment="1">
      <alignment/>
    </xf>
    <xf numFmtId="0" fontId="7" fillId="0" borderId="22" xfId="564" applyBorder="1" applyAlignment="1">
      <alignment/>
    </xf>
    <xf numFmtId="0" fontId="7" fillId="0" borderId="22" xfId="565" applyBorder="1">
      <alignment/>
      <protection/>
    </xf>
    <xf numFmtId="2" fontId="7" fillId="0" borderId="22" xfId="565" applyNumberFormat="1" applyBorder="1" applyAlignment="1">
      <alignment horizontal="right"/>
      <protection/>
    </xf>
    <xf numFmtId="3" fontId="7" fillId="0" borderId="22" xfId="565" applyNumberFormat="1" applyBorder="1" applyAlignment="1">
      <alignment horizontal="right"/>
      <protection/>
    </xf>
    <xf numFmtId="3" fontId="7" fillId="0" borderId="22" xfId="565" applyNumberFormat="1" applyBorder="1">
      <alignment/>
      <protection/>
    </xf>
    <xf numFmtId="2" fontId="7" fillId="0" borderId="22" xfId="565" applyNumberFormat="1" applyBorder="1">
      <alignment/>
      <protection/>
    </xf>
    <xf numFmtId="0" fontId="7" fillId="0" borderId="22" xfId="566" applyBorder="1">
      <alignment/>
      <protection/>
    </xf>
    <xf numFmtId="2" fontId="7" fillId="0" borderId="22" xfId="566" applyNumberFormat="1" applyBorder="1" applyAlignment="1">
      <alignment horizontal="right"/>
      <protection/>
    </xf>
    <xf numFmtId="3" fontId="7" fillId="0" borderId="22" xfId="566" applyNumberFormat="1" applyBorder="1" applyAlignment="1">
      <alignment horizontal="right"/>
      <protection/>
    </xf>
    <xf numFmtId="3" fontId="7" fillId="0" borderId="22" xfId="566" applyNumberFormat="1" applyBorder="1">
      <alignment/>
      <protection/>
    </xf>
    <xf numFmtId="2" fontId="7" fillId="0" borderId="22" xfId="566" applyNumberFormat="1" applyBorder="1">
      <alignment/>
      <protection/>
    </xf>
    <xf numFmtId="0" fontId="7" fillId="0" borderId="22" xfId="567" applyFont="1" applyBorder="1" applyAlignment="1">
      <alignment horizontal="right"/>
    </xf>
    <xf numFmtId="0" fontId="29" fillId="0" borderId="22" xfId="567" applyFont="1" applyBorder="1" applyAlignment="1">
      <alignment horizontal="right" vertical="center" wrapText="1"/>
    </xf>
    <xf numFmtId="3" fontId="7" fillId="0" borderId="22" xfId="567" applyNumberFormat="1" applyBorder="1" applyAlignment="1">
      <alignment horizontal="right"/>
    </xf>
    <xf numFmtId="2" fontId="7" fillId="0" borderId="22" xfId="567" applyNumberFormat="1" applyFont="1" applyBorder="1" applyAlignment="1">
      <alignment horizontal="right"/>
    </xf>
    <xf numFmtId="0" fontId="7" fillId="0" borderId="22" xfId="568" applyFont="1" applyBorder="1" applyAlignment="1">
      <alignment horizontal="right"/>
    </xf>
    <xf numFmtId="0" fontId="29" fillId="0" borderId="22" xfId="568" applyFont="1" applyBorder="1" applyAlignment="1">
      <alignment horizontal="right" vertical="center" wrapText="1"/>
    </xf>
    <xf numFmtId="3" fontId="7" fillId="0" borderId="22" xfId="568" applyNumberFormat="1" applyBorder="1" applyAlignment="1">
      <alignment horizontal="right"/>
    </xf>
    <xf numFmtId="2" fontId="7" fillId="0" borderId="22" xfId="568" applyNumberFormat="1" applyFont="1" applyBorder="1" applyAlignment="1">
      <alignment horizontal="right"/>
    </xf>
    <xf numFmtId="0" fontId="7" fillId="0" borderId="48" xfId="569" applyFont="1" applyBorder="1">
      <alignment/>
      <protection/>
    </xf>
    <xf numFmtId="0" fontId="7" fillId="0" borderId="48" xfId="569" applyFont="1" applyFill="1" applyBorder="1">
      <alignment/>
      <protection/>
    </xf>
    <xf numFmtId="2" fontId="7" fillId="0" borderId="49" xfId="569" applyNumberFormat="1" applyFont="1" applyBorder="1">
      <alignment/>
      <protection/>
    </xf>
    <xf numFmtId="0" fontId="1" fillId="0" borderId="41" xfId="0" applyFont="1" applyBorder="1" applyAlignment="1">
      <alignment horizontal="right"/>
    </xf>
    <xf numFmtId="0" fontId="7" fillId="0" borderId="41" xfId="0" applyNumberFormat="1" applyFont="1" applyBorder="1" applyAlignment="1">
      <alignment horizontal="right" wrapText="1"/>
    </xf>
    <xf numFmtId="2" fontId="7" fillId="0" borderId="41" xfId="0" applyNumberFormat="1" applyFont="1" applyBorder="1" applyAlignment="1">
      <alignment horizontal="right" wrapText="1"/>
    </xf>
    <xf numFmtId="0" fontId="7" fillId="0" borderId="22" xfId="569" applyFont="1" applyBorder="1">
      <alignment/>
      <protection/>
    </xf>
    <xf numFmtId="0" fontId="7" fillId="0" borderId="22" xfId="569" applyFont="1" applyFill="1" applyBorder="1">
      <alignment/>
      <protection/>
    </xf>
    <xf numFmtId="2" fontId="7" fillId="0" borderId="22" xfId="569" applyNumberFormat="1" applyFont="1" applyBorder="1">
      <alignment/>
      <protection/>
    </xf>
    <xf numFmtId="0" fontId="7" fillId="0" borderId="22" xfId="507" applyFont="1" applyBorder="1" applyAlignment="1" quotePrefix="1">
      <alignment horizontal="right" wrapText="1"/>
      <protection/>
    </xf>
    <xf numFmtId="0" fontId="7" fillId="0" borderId="22" xfId="538" applyFont="1" applyBorder="1" applyAlignment="1" quotePrefix="1">
      <alignment horizontal="right" wrapText="1"/>
      <protection/>
    </xf>
    <xf numFmtId="0" fontId="7" fillId="0" borderId="22" xfId="538" applyFont="1" applyBorder="1" applyAlignment="1">
      <alignment horizontal="right" wrapText="1"/>
      <protection/>
    </xf>
    <xf numFmtId="0" fontId="7" fillId="0" borderId="22" xfId="538" applyNumberFormat="1" applyFont="1" applyBorder="1" applyAlignment="1">
      <alignment horizontal="right" wrapText="1"/>
      <protection/>
    </xf>
    <xf numFmtId="0" fontId="7" fillId="0" borderId="22" xfId="554" applyFont="1" applyBorder="1" applyAlignment="1">
      <alignment horizontal="right" wrapText="1"/>
      <protection/>
    </xf>
    <xf numFmtId="0" fontId="7" fillId="0" borderId="22" xfId="555" applyBorder="1">
      <alignment/>
      <protection/>
    </xf>
    <xf numFmtId="2" fontId="7" fillId="0" borderId="22" xfId="555" applyNumberFormat="1" applyBorder="1" applyAlignment="1">
      <alignment horizontal="right"/>
      <protection/>
    </xf>
    <xf numFmtId="0" fontId="7" fillId="0" borderId="22" xfId="555" applyBorder="1" applyAlignment="1">
      <alignment horizontal="right"/>
      <protection/>
    </xf>
    <xf numFmtId="0" fontId="7" fillId="0" borderId="22" xfId="558" applyBorder="1">
      <alignment/>
      <protection/>
    </xf>
    <xf numFmtId="0" fontId="11" fillId="0" borderId="22" xfId="0" applyFont="1" applyBorder="1" applyAlignment="1">
      <alignment horizontal="right" vertical="center" wrapText="1"/>
    </xf>
    <xf numFmtId="0" fontId="7" fillId="0" borderId="22" xfId="561" applyFont="1" applyBorder="1" applyAlignment="1">
      <alignment horizontal="right"/>
      <protection/>
    </xf>
    <xf numFmtId="2" fontId="7" fillId="0" borderId="22" xfId="561" applyNumberFormat="1" applyFont="1" applyBorder="1" applyAlignment="1">
      <alignment horizontal="right"/>
      <protection/>
    </xf>
    <xf numFmtId="0" fontId="0" fillId="0" borderId="22" xfId="0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7" fillId="0" borderId="22" xfId="541" applyBorder="1" applyAlignment="1">
      <alignment horizontal="right"/>
      <protection/>
    </xf>
    <xf numFmtId="2" fontId="7" fillId="0" borderId="22" xfId="563" applyNumberFormat="1" applyBorder="1" applyAlignment="1">
      <alignment/>
    </xf>
    <xf numFmtId="2" fontId="5" fillId="0" borderId="22" xfId="0" applyNumberFormat="1" applyFont="1" applyBorder="1" applyAlignment="1">
      <alignment horizontal="right"/>
    </xf>
    <xf numFmtId="17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1" fontId="7" fillId="0" borderId="43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/>
    </xf>
    <xf numFmtId="0" fontId="7" fillId="0" borderId="22" xfId="536" applyFont="1" applyBorder="1" applyAlignment="1">
      <alignment/>
      <protection/>
    </xf>
    <xf numFmtId="2" fontId="7" fillId="0" borderId="22" xfId="299" applyNumberFormat="1" applyFont="1" applyFill="1" applyBorder="1" applyAlignment="1">
      <alignment horizontal="right" wrapText="1"/>
    </xf>
    <xf numFmtId="0" fontId="7" fillId="0" borderId="22" xfId="536" applyFont="1" applyFill="1" applyBorder="1" applyAlignment="1">
      <alignment/>
      <protection/>
    </xf>
    <xf numFmtId="0" fontId="7" fillId="0" borderId="22" xfId="299" applyNumberFormat="1" applyFont="1" applyFill="1" applyBorder="1" applyAlignment="1">
      <alignment horizontal="right" wrapText="1"/>
    </xf>
    <xf numFmtId="0" fontId="7" fillId="0" borderId="22" xfId="571" applyBorder="1">
      <alignment/>
      <protection/>
    </xf>
    <xf numFmtId="0" fontId="7" fillId="0" borderId="22" xfId="572" applyBorder="1" applyAlignment="1">
      <alignment horizontal="right" vertical="center"/>
      <protection/>
    </xf>
    <xf numFmtId="0" fontId="7" fillId="0" borderId="22" xfId="572" applyFill="1" applyBorder="1" applyAlignment="1">
      <alignment horizontal="right" vertical="center"/>
      <protection/>
    </xf>
    <xf numFmtId="0" fontId="7" fillId="0" borderId="22" xfId="574" applyFill="1" applyBorder="1">
      <alignment/>
      <protection/>
    </xf>
    <xf numFmtId="2" fontId="7" fillId="0" borderId="22" xfId="572" applyNumberFormat="1" applyBorder="1" applyAlignment="1">
      <alignment horizontal="right" vertical="center"/>
      <protection/>
    </xf>
    <xf numFmtId="2" fontId="7" fillId="0" borderId="22" xfId="572" applyNumberFormat="1" applyFill="1" applyBorder="1" applyAlignment="1">
      <alignment horizontal="right" vertical="center"/>
      <protection/>
    </xf>
    <xf numFmtId="0" fontId="7" fillId="0" borderId="22" xfId="576" applyBorder="1">
      <alignment/>
      <protection/>
    </xf>
    <xf numFmtId="4" fontId="7" fillId="0" borderId="22" xfId="576" applyNumberFormat="1" applyBorder="1">
      <alignment/>
      <protection/>
    </xf>
    <xf numFmtId="2" fontId="7" fillId="0" borderId="22" xfId="576" applyNumberFormat="1" applyBorder="1">
      <alignment/>
      <protection/>
    </xf>
    <xf numFmtId="0" fontId="7" fillId="0" borderId="22" xfId="577" applyBorder="1">
      <alignment/>
      <protection/>
    </xf>
    <xf numFmtId="4" fontId="7" fillId="0" borderId="22" xfId="577" applyNumberFormat="1" applyBorder="1">
      <alignment/>
      <protection/>
    </xf>
    <xf numFmtId="3" fontId="7" fillId="0" borderId="22" xfId="577" applyNumberFormat="1" applyBorder="1" applyAlignment="1">
      <alignment horizontal="right"/>
      <protection/>
    </xf>
    <xf numFmtId="0" fontId="7" fillId="0" borderId="22" xfId="579" applyNumberFormat="1" applyFont="1" applyBorder="1" applyAlignment="1">
      <alignment horizontal="right" wrapText="1"/>
      <protection/>
    </xf>
    <xf numFmtId="0" fontId="7" fillId="0" borderId="22" xfId="579" applyFont="1" applyBorder="1" applyAlignment="1">
      <alignment horizontal="right" wrapText="1"/>
      <protection/>
    </xf>
    <xf numFmtId="0" fontId="7" fillId="0" borderId="22" xfId="0" applyFont="1" applyFill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7" fillId="0" borderId="22" xfId="583" applyBorder="1">
      <alignment/>
      <protection/>
    </xf>
    <xf numFmtId="0" fontId="7" fillId="0" borderId="22" xfId="583" applyFill="1" applyBorder="1">
      <alignment/>
      <protection/>
    </xf>
    <xf numFmtId="2" fontId="7" fillId="0" borderId="22" xfId="583" applyNumberFormat="1" applyFill="1" applyBorder="1">
      <alignment/>
      <protection/>
    </xf>
    <xf numFmtId="0" fontId="7" fillId="0" borderId="22" xfId="583" applyFill="1" applyBorder="1" applyAlignment="1">
      <alignment wrapText="1"/>
      <protection/>
    </xf>
    <xf numFmtId="1" fontId="7" fillId="0" borderId="22" xfId="583" applyNumberFormat="1" applyFill="1" applyBorder="1">
      <alignment/>
      <protection/>
    </xf>
    <xf numFmtId="174" fontId="7" fillId="0" borderId="22" xfId="302" applyNumberFormat="1" applyFill="1" applyBorder="1" applyAlignment="1">
      <alignment/>
    </xf>
    <xf numFmtId="0" fontId="14" fillId="0" borderId="22" xfId="583" applyFont="1" applyBorder="1">
      <alignment/>
      <protection/>
    </xf>
    <xf numFmtId="0" fontId="7" fillId="0" borderId="22" xfId="584" applyBorder="1">
      <alignment/>
      <protection/>
    </xf>
    <xf numFmtId="0" fontId="7" fillId="0" borderId="22" xfId="584" applyFill="1" applyBorder="1">
      <alignment/>
      <protection/>
    </xf>
    <xf numFmtId="2" fontId="7" fillId="0" borderId="22" xfId="584" applyNumberFormat="1" applyFill="1" applyBorder="1">
      <alignment/>
      <protection/>
    </xf>
    <xf numFmtId="0" fontId="7" fillId="0" borderId="22" xfId="584" applyFill="1" applyBorder="1" applyAlignment="1">
      <alignment wrapText="1"/>
      <protection/>
    </xf>
    <xf numFmtId="1" fontId="7" fillId="0" borderId="22" xfId="584" applyNumberFormat="1" applyFill="1" applyBorder="1">
      <alignment/>
      <protection/>
    </xf>
    <xf numFmtId="174" fontId="7" fillId="0" borderId="22" xfId="303" applyNumberFormat="1" applyFill="1" applyBorder="1" applyAlignment="1">
      <alignment/>
    </xf>
    <xf numFmtId="0" fontId="14" fillId="0" borderId="22" xfId="584" applyFont="1" applyBorder="1">
      <alignment/>
      <protection/>
    </xf>
    <xf numFmtId="0" fontId="7" fillId="0" borderId="22" xfId="585" applyFont="1" applyBorder="1" applyAlignment="1">
      <alignment horizontal="right"/>
      <protection/>
    </xf>
    <xf numFmtId="0" fontId="7" fillId="0" borderId="22" xfId="585" applyBorder="1" applyAlignment="1">
      <alignment horizontal="right"/>
      <protection/>
    </xf>
    <xf numFmtId="0" fontId="7" fillId="0" borderId="22" xfId="585" applyFill="1" applyBorder="1" applyAlignment="1">
      <alignment horizontal="right"/>
      <protection/>
    </xf>
    <xf numFmtId="2" fontId="7" fillId="0" borderId="22" xfId="585" applyNumberFormat="1" applyFont="1" applyBorder="1" applyAlignment="1">
      <alignment horizontal="right"/>
      <protection/>
    </xf>
    <xf numFmtId="2" fontId="7" fillId="0" borderId="22" xfId="585" applyNumberFormat="1" applyFont="1" applyFill="1" applyBorder="1" applyAlignment="1">
      <alignment horizontal="right"/>
      <protection/>
    </xf>
    <xf numFmtId="0" fontId="7" fillId="0" borderId="22" xfId="573" applyFont="1" applyBorder="1">
      <alignment/>
      <protection/>
    </xf>
    <xf numFmtId="2" fontId="7" fillId="0" borderId="22" xfId="573" applyNumberFormat="1" applyFont="1" applyBorder="1">
      <alignment/>
      <protection/>
    </xf>
    <xf numFmtId="0" fontId="7" fillId="0" borderId="22" xfId="575" applyFont="1" applyBorder="1">
      <alignment/>
      <protection/>
    </xf>
    <xf numFmtId="2" fontId="7" fillId="0" borderId="22" xfId="575" applyNumberFormat="1" applyFont="1" applyBorder="1">
      <alignment/>
      <protection/>
    </xf>
    <xf numFmtId="0" fontId="7" fillId="0" borderId="22" xfId="575" applyFont="1" applyBorder="1" applyAlignment="1">
      <alignment horizontal="center"/>
      <protection/>
    </xf>
    <xf numFmtId="0" fontId="7" fillId="0" borderId="22" xfId="578" applyFont="1" applyBorder="1" applyAlignment="1">
      <alignment vertical="center" wrapText="1"/>
      <protection/>
    </xf>
    <xf numFmtId="2" fontId="7" fillId="0" borderId="22" xfId="578" applyNumberFormat="1" applyFont="1" applyBorder="1" applyAlignment="1">
      <alignment vertical="center" wrapText="1"/>
      <protection/>
    </xf>
    <xf numFmtId="4" fontId="7" fillId="0" borderId="22" xfId="578" applyNumberFormat="1" applyFont="1" applyBorder="1" applyAlignment="1">
      <alignment vertical="center" wrapText="1"/>
      <protection/>
    </xf>
    <xf numFmtId="0" fontId="1" fillId="0" borderId="22" xfId="578" applyFont="1" applyBorder="1" applyAlignment="1">
      <alignment vertical="center" wrapText="1"/>
      <protection/>
    </xf>
    <xf numFmtId="0" fontId="7" fillId="0" borderId="22" xfId="580" applyBorder="1">
      <alignment/>
      <protection/>
    </xf>
    <xf numFmtId="0" fontId="7" fillId="0" borderId="22" xfId="580" applyBorder="1" applyAlignment="1">
      <alignment horizontal="center"/>
      <protection/>
    </xf>
    <xf numFmtId="0" fontId="7" fillId="0" borderId="10" xfId="580" applyFont="1" applyBorder="1">
      <alignment/>
      <protection/>
    </xf>
    <xf numFmtId="0" fontId="7" fillId="0" borderId="42" xfId="580" applyFont="1" applyBorder="1">
      <alignment/>
      <protection/>
    </xf>
    <xf numFmtId="0" fontId="7" fillId="0" borderId="22" xfId="582" applyFont="1" applyBorder="1" applyAlignment="1">
      <alignment horizontal="center"/>
      <protection/>
    </xf>
    <xf numFmtId="0" fontId="7" fillId="0" borderId="22" xfId="582" applyFont="1" applyBorder="1" applyAlignment="1">
      <alignment/>
      <protection/>
    </xf>
    <xf numFmtId="0" fontId="7" fillId="0" borderId="41" xfId="582" applyFont="1" applyBorder="1" applyAlignment="1">
      <alignment horizontal="center" wrapText="1"/>
      <protection/>
    </xf>
    <xf numFmtId="0" fontId="7" fillId="0" borderId="22" xfId="586" applyFill="1" applyBorder="1" applyAlignment="1">
      <alignment horizontal="right"/>
      <protection/>
    </xf>
    <xf numFmtId="0" fontId="7" fillId="0" borderId="22" xfId="586" applyFont="1" applyFill="1" applyBorder="1" applyAlignment="1">
      <alignment horizontal="right"/>
      <protection/>
    </xf>
    <xf numFmtId="0" fontId="7" fillId="0" borderId="22" xfId="588" applyFill="1" applyBorder="1">
      <alignment/>
      <protection/>
    </xf>
    <xf numFmtId="0" fontId="7" fillId="0" borderId="22" xfId="588" applyFont="1" applyFill="1" applyBorder="1" applyAlignment="1">
      <alignment horizontal="center"/>
      <protection/>
    </xf>
    <xf numFmtId="0" fontId="7" fillId="0" borderId="22" xfId="589" applyBorder="1">
      <alignment/>
      <protection/>
    </xf>
    <xf numFmtId="0" fontId="7" fillId="0" borderId="22" xfId="589" applyFont="1" applyBorder="1" applyAlignment="1">
      <alignment horizontal="center"/>
      <protection/>
    </xf>
    <xf numFmtId="2" fontId="7" fillId="0" borderId="22" xfId="589" applyNumberFormat="1" applyBorder="1">
      <alignment/>
      <protection/>
    </xf>
    <xf numFmtId="0" fontId="7" fillId="0" borderId="22" xfId="589" applyFont="1" applyBorder="1">
      <alignment/>
      <protection/>
    </xf>
    <xf numFmtId="0" fontId="7" fillId="0" borderId="22" xfId="590" applyBorder="1">
      <alignment/>
      <protection/>
    </xf>
    <xf numFmtId="0" fontId="7" fillId="0" borderId="22" xfId="590" applyFont="1" applyBorder="1" applyAlignment="1">
      <alignment horizontal="center"/>
      <protection/>
    </xf>
    <xf numFmtId="2" fontId="7" fillId="0" borderId="22" xfId="590" applyNumberFormat="1" applyBorder="1">
      <alignment/>
      <protection/>
    </xf>
    <xf numFmtId="0" fontId="7" fillId="0" borderId="22" xfId="590" applyFont="1" applyBorder="1">
      <alignment/>
      <protection/>
    </xf>
    <xf numFmtId="0" fontId="7" fillId="0" borderId="22" xfId="591" applyFont="1" applyBorder="1" applyAlignment="1">
      <alignment horizontal="right"/>
      <protection/>
    </xf>
    <xf numFmtId="2" fontId="7" fillId="0" borderId="22" xfId="591" applyNumberFormat="1" applyFont="1" applyBorder="1" applyAlignment="1">
      <alignment horizontal="right"/>
      <protection/>
    </xf>
    <xf numFmtId="0" fontId="7" fillId="0" borderId="22" xfId="593" applyFont="1" applyBorder="1" applyAlignment="1">
      <alignment horizontal="right"/>
      <protection/>
    </xf>
    <xf numFmtId="2" fontId="7" fillId="0" borderId="22" xfId="593" applyNumberFormat="1" applyFont="1" applyBorder="1" applyAlignment="1">
      <alignment horizontal="right"/>
      <protection/>
    </xf>
    <xf numFmtId="0" fontId="7" fillId="0" borderId="22" xfId="560" applyNumberFormat="1" applyFont="1" applyBorder="1" applyAlignment="1">
      <alignment horizontal="right" wrapText="1"/>
      <protection/>
    </xf>
    <xf numFmtId="0" fontId="7" fillId="0" borderId="22" xfId="587" applyFont="1" applyBorder="1" applyAlignment="1">
      <alignment horizontal="right"/>
      <protection/>
    </xf>
    <xf numFmtId="0" fontId="11" fillId="0" borderId="22" xfId="587" applyFont="1" applyBorder="1" applyAlignment="1">
      <alignment horizontal="right" vertical="center" wrapText="1"/>
      <protection/>
    </xf>
    <xf numFmtId="2" fontId="11" fillId="0" borderId="22" xfId="587" applyNumberFormat="1" applyFont="1" applyBorder="1" applyAlignment="1">
      <alignment horizontal="right" vertical="center" wrapText="1"/>
      <protection/>
    </xf>
    <xf numFmtId="0" fontId="7" fillId="0" borderId="22" xfId="595" applyBorder="1" applyAlignment="1">
      <alignment/>
    </xf>
    <xf numFmtId="0" fontId="7" fillId="0" borderId="22" xfId="595" applyNumberFormat="1" applyBorder="1" applyAlignment="1">
      <alignment/>
    </xf>
    <xf numFmtId="0" fontId="7" fillId="0" borderId="22" xfId="596" applyBorder="1">
      <alignment/>
      <protection/>
    </xf>
    <xf numFmtId="0" fontId="7" fillId="0" borderId="22" xfId="596" applyFont="1" applyBorder="1" applyAlignment="1">
      <alignment horizontal="center"/>
      <protection/>
    </xf>
    <xf numFmtId="2" fontId="7" fillId="0" borderId="22" xfId="596" applyNumberFormat="1" applyBorder="1">
      <alignment/>
      <protection/>
    </xf>
    <xf numFmtId="0" fontId="7" fillId="0" borderId="22" xfId="596" applyFont="1" applyBorder="1">
      <alignment/>
      <protection/>
    </xf>
    <xf numFmtId="0" fontId="7" fillId="0" borderId="22" xfId="597" applyBorder="1">
      <alignment/>
      <protection/>
    </xf>
    <xf numFmtId="0" fontId="7" fillId="0" borderId="22" xfId="597" applyFont="1" applyBorder="1" applyAlignment="1">
      <alignment horizontal="center"/>
      <protection/>
    </xf>
    <xf numFmtId="2" fontId="7" fillId="0" borderId="22" xfId="597" applyNumberFormat="1" applyBorder="1">
      <alignment/>
      <protection/>
    </xf>
    <xf numFmtId="0" fontId="7" fillId="0" borderId="22" xfId="597" applyFont="1" applyBorder="1">
      <alignment/>
      <protection/>
    </xf>
    <xf numFmtId="0" fontId="7" fillId="0" borderId="22" xfId="582" applyFont="1" applyBorder="1" applyAlignment="1">
      <alignment horizontal="right"/>
      <protection/>
    </xf>
    <xf numFmtId="0" fontId="7" fillId="0" borderId="41" xfId="582" applyFont="1" applyBorder="1" applyAlignment="1">
      <alignment horizontal="right" wrapText="1"/>
      <protection/>
    </xf>
    <xf numFmtId="0" fontId="7" fillId="0" borderId="22" xfId="573" applyFont="1" applyBorder="1" applyAlignment="1">
      <alignment horizontal="right"/>
      <protection/>
    </xf>
    <xf numFmtId="2" fontId="7" fillId="0" borderId="22" xfId="582" applyNumberFormat="1" applyFont="1" applyBorder="1" applyAlignment="1">
      <alignment/>
      <protection/>
    </xf>
    <xf numFmtId="2" fontId="0" fillId="103" borderId="22" xfId="0" applyNumberFormat="1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0" borderId="22" xfId="599" applyBorder="1">
      <alignment/>
      <protection/>
    </xf>
    <xf numFmtId="0" fontId="7" fillId="0" borderId="22" xfId="599" applyFont="1" applyBorder="1" applyAlignment="1">
      <alignment horizontal="center"/>
      <protection/>
    </xf>
    <xf numFmtId="2" fontId="7" fillId="0" borderId="22" xfId="599" applyNumberFormat="1" applyBorder="1">
      <alignment/>
      <protection/>
    </xf>
    <xf numFmtId="0" fontId="7" fillId="0" borderId="22" xfId="599" applyFont="1" applyBorder="1">
      <alignment/>
      <protection/>
    </xf>
    <xf numFmtId="0" fontId="7" fillId="0" borderId="22" xfId="600" applyBorder="1">
      <alignment/>
      <protection/>
    </xf>
    <xf numFmtId="0" fontId="7" fillId="0" borderId="22" xfId="600" applyFont="1" applyBorder="1" applyAlignment="1">
      <alignment horizontal="center"/>
      <protection/>
    </xf>
    <xf numFmtId="2" fontId="7" fillId="0" borderId="22" xfId="600" applyNumberFormat="1" applyBorder="1">
      <alignment/>
      <protection/>
    </xf>
    <xf numFmtId="0" fontId="7" fillId="0" borderId="22" xfId="600" applyFont="1" applyBorder="1">
      <alignment/>
      <protection/>
    </xf>
    <xf numFmtId="0" fontId="7" fillId="0" borderId="22" xfId="598" applyFont="1" applyBorder="1" applyAlignment="1">
      <alignment horizontal="right" vertical="center"/>
      <protection/>
    </xf>
    <xf numFmtId="2" fontId="7" fillId="0" borderId="22" xfId="598" applyNumberFormat="1" applyFont="1" applyBorder="1" applyAlignment="1">
      <alignment horizontal="right" vertical="center"/>
      <protection/>
    </xf>
    <xf numFmtId="2" fontId="7" fillId="0" borderId="22" xfId="599" applyNumberFormat="1" applyFont="1" applyBorder="1">
      <alignment/>
      <protection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22" xfId="601" applyFill="1" applyBorder="1">
      <alignment/>
      <protection/>
    </xf>
    <xf numFmtId="0" fontId="7" fillId="0" borderId="22" xfId="687" applyFill="1" applyBorder="1">
      <alignment/>
      <protection/>
    </xf>
    <xf numFmtId="0" fontId="7" fillId="0" borderId="22" xfId="602" applyFont="1" applyBorder="1" applyAlignment="1">
      <alignment vertical="center" wrapText="1"/>
      <protection/>
    </xf>
    <xf numFmtId="2" fontId="7" fillId="0" borderId="22" xfId="602" applyNumberFormat="1" applyFont="1" applyBorder="1" applyAlignment="1">
      <alignment vertical="center" wrapText="1"/>
      <protection/>
    </xf>
    <xf numFmtId="4" fontId="7" fillId="0" borderId="22" xfId="602" applyNumberFormat="1" applyFont="1" applyBorder="1" applyAlignment="1">
      <alignment vertical="center" wrapText="1"/>
      <protection/>
    </xf>
    <xf numFmtId="0" fontId="1" fillId="0" borderId="22" xfId="602" applyFont="1" applyBorder="1" applyAlignment="1">
      <alignment vertical="center" wrapText="1"/>
      <protection/>
    </xf>
    <xf numFmtId="4" fontId="7" fillId="0" borderId="22" xfId="604" applyNumberFormat="1" applyBorder="1">
      <alignment/>
      <protection/>
    </xf>
    <xf numFmtId="0" fontId="7" fillId="0" borderId="22" xfId="606" applyFont="1" applyBorder="1" applyAlignment="1">
      <alignment horizontal="right"/>
      <protection/>
    </xf>
    <xf numFmtId="2" fontId="7" fillId="0" borderId="22" xfId="606" applyNumberFormat="1" applyFont="1" applyBorder="1" applyAlignment="1">
      <alignment horizontal="right"/>
      <protection/>
    </xf>
    <xf numFmtId="0" fontId="7" fillId="0" borderId="22" xfId="607" applyFont="1" applyBorder="1" applyAlignment="1">
      <alignment horizontal="right"/>
      <protection/>
    </xf>
    <xf numFmtId="2" fontId="7" fillId="0" borderId="22" xfId="607" applyNumberFormat="1" applyFont="1" applyBorder="1" applyAlignment="1">
      <alignment horizontal="right"/>
      <protection/>
    </xf>
    <xf numFmtId="0" fontId="76" fillId="0" borderId="22" xfId="608" applyFont="1" applyBorder="1" applyAlignment="1">
      <alignment/>
    </xf>
    <xf numFmtId="0" fontId="76" fillId="0" borderId="22" xfId="608" applyFont="1" applyBorder="1" applyAlignment="1">
      <alignment horizontal="center" wrapText="1"/>
    </xf>
    <xf numFmtId="0" fontId="76" fillId="0" borderId="22" xfId="608" applyFont="1" applyFill="1" applyBorder="1" applyAlignment="1">
      <alignment/>
    </xf>
    <xf numFmtId="0" fontId="76" fillId="0" borderId="22" xfId="608" applyFont="1" applyFill="1" applyBorder="1" applyAlignment="1">
      <alignment horizontal="right"/>
    </xf>
    <xf numFmtId="1" fontId="76" fillId="0" borderId="22" xfId="326" applyNumberFormat="1" applyFont="1" applyFill="1" applyBorder="1" applyAlignment="1">
      <alignment/>
    </xf>
    <xf numFmtId="0" fontId="77" fillId="0" borderId="4" xfId="608" applyFont="1" applyFill="1" applyBorder="1" applyAlignment="1">
      <alignment horizontal="right" wrapText="1"/>
    </xf>
    <xf numFmtId="2" fontId="76" fillId="0" borderId="22" xfId="608" applyNumberFormat="1" applyFont="1" applyFill="1" applyBorder="1" applyAlignment="1">
      <alignment/>
    </xf>
    <xf numFmtId="0" fontId="7" fillId="0" borderId="22" xfId="610" applyFont="1" applyBorder="1" applyAlignment="1">
      <alignment horizontal="right"/>
      <protection/>
    </xf>
    <xf numFmtId="49" fontId="7" fillId="0" borderId="22" xfId="610" applyNumberFormat="1" applyFont="1" applyBorder="1" applyAlignment="1">
      <alignment horizontal="right"/>
      <protection/>
    </xf>
    <xf numFmtId="0" fontId="7" fillId="0" borderId="22" xfId="613" applyBorder="1">
      <alignment/>
      <protection/>
    </xf>
    <xf numFmtId="0" fontId="7" fillId="0" borderId="22" xfId="613" applyFont="1" applyBorder="1" applyAlignment="1">
      <alignment horizontal="center"/>
      <protection/>
    </xf>
    <xf numFmtId="2" fontId="7" fillId="0" borderId="22" xfId="613" applyNumberFormat="1" applyBorder="1">
      <alignment/>
      <protection/>
    </xf>
    <xf numFmtId="0" fontId="7" fillId="0" borderId="22" xfId="613" applyFont="1" applyBorder="1">
      <alignment/>
      <protection/>
    </xf>
    <xf numFmtId="0" fontId="7" fillId="0" borderId="22" xfId="447" applyFont="1" applyFill="1" applyBorder="1" applyAlignment="1">
      <alignment wrapText="1"/>
      <protection/>
    </xf>
    <xf numFmtId="0" fontId="7" fillId="0" borderId="22" xfId="447" applyFont="1" applyFill="1" applyBorder="1">
      <alignment/>
      <protection/>
    </xf>
    <xf numFmtId="0" fontId="7" fillId="0" borderId="22" xfId="447" applyFont="1" applyBorder="1">
      <alignment/>
      <protection/>
    </xf>
    <xf numFmtId="0" fontId="7" fillId="0" borderId="22" xfId="447" applyNumberFormat="1" applyFont="1" applyFill="1" applyBorder="1" applyAlignment="1">
      <alignment horizontal="right"/>
      <protection/>
    </xf>
    <xf numFmtId="0" fontId="7" fillId="0" borderId="22" xfId="447" applyFont="1" applyFill="1" applyBorder="1" applyAlignment="1">
      <alignment horizontal="right"/>
      <protection/>
    </xf>
    <xf numFmtId="0" fontId="7" fillId="0" borderId="22" xfId="448" applyFont="1" applyFill="1" applyBorder="1" applyAlignment="1">
      <alignment wrapText="1"/>
      <protection/>
    </xf>
    <xf numFmtId="0" fontId="7" fillId="0" borderId="22" xfId="448" applyFont="1" applyFill="1" applyBorder="1">
      <alignment/>
      <protection/>
    </xf>
    <xf numFmtId="0" fontId="7" fillId="0" borderId="22" xfId="448" applyFont="1" applyBorder="1">
      <alignment/>
      <protection/>
    </xf>
    <xf numFmtId="0" fontId="7" fillId="0" borderId="22" xfId="448" applyNumberFormat="1" applyFont="1" applyFill="1" applyBorder="1" applyAlignment="1">
      <alignment horizontal="right"/>
      <protection/>
    </xf>
    <xf numFmtId="173" fontId="7" fillId="0" borderId="22" xfId="311" applyNumberFormat="1" applyFont="1" applyFill="1" applyBorder="1" applyAlignment="1">
      <alignment horizontal="right"/>
    </xf>
    <xf numFmtId="2" fontId="7" fillId="0" borderId="22" xfId="448" applyNumberFormat="1" applyFont="1" applyFill="1" applyBorder="1" applyAlignment="1">
      <alignment/>
      <protection/>
    </xf>
    <xf numFmtId="0" fontId="7" fillId="0" borderId="22" xfId="311" applyNumberFormat="1" applyFont="1" applyFill="1" applyBorder="1" applyAlignment="1">
      <alignment horizontal="right" vertical="top" wrapText="1"/>
    </xf>
    <xf numFmtId="0" fontId="7" fillId="0" borderId="22" xfId="448" applyFont="1" applyFill="1" applyBorder="1" applyAlignment="1">
      <alignment horizontal="right"/>
      <protection/>
    </xf>
    <xf numFmtId="2" fontId="7" fillId="0" borderId="22" xfId="311" applyNumberFormat="1" applyFont="1" applyFill="1" applyBorder="1" applyAlignment="1">
      <alignment horizontal="right" vertical="top" wrapText="1"/>
    </xf>
    <xf numFmtId="2" fontId="7" fillId="0" borderId="22" xfId="311" applyNumberFormat="1" applyFont="1" applyFill="1" applyBorder="1" applyAlignment="1">
      <alignment horizontal="right"/>
    </xf>
    <xf numFmtId="0" fontId="7" fillId="0" borderId="22" xfId="452" applyBorder="1">
      <alignment/>
      <protection/>
    </xf>
    <xf numFmtId="4" fontId="7" fillId="0" borderId="22" xfId="452" applyNumberFormat="1" applyBorder="1">
      <alignment/>
      <protection/>
    </xf>
    <xf numFmtId="2" fontId="7" fillId="0" borderId="22" xfId="452" applyNumberFormat="1" applyBorder="1">
      <alignment/>
      <protection/>
    </xf>
    <xf numFmtId="0" fontId="78" fillId="0" borderId="22" xfId="527" applyFont="1" applyBorder="1" applyAlignment="1">
      <alignment horizontal="right"/>
      <protection/>
    </xf>
    <xf numFmtId="0" fontId="0" fillId="0" borderId="22" xfId="515" applyBorder="1" applyAlignment="1">
      <alignment horizontal="right"/>
      <protection/>
    </xf>
    <xf numFmtId="2" fontId="7" fillId="0" borderId="22" xfId="527" applyNumberFormat="1" applyFont="1" applyBorder="1" applyAlignment="1">
      <alignment horizontal="right"/>
      <protection/>
    </xf>
    <xf numFmtId="2" fontId="7" fillId="0" borderId="22" xfId="609" applyNumberFormat="1" applyFont="1" applyBorder="1" applyAlignment="1">
      <alignment horizontal="right" wrapText="1"/>
    </xf>
    <xf numFmtId="184" fontId="7" fillId="0" borderId="22" xfId="450" applyNumberFormat="1" applyFont="1" applyFill="1" applyBorder="1" applyAlignment="1">
      <alignment horizontal="right"/>
      <protection/>
    </xf>
    <xf numFmtId="0" fontId="7" fillId="0" borderId="22" xfId="450" applyFont="1" applyFill="1" applyBorder="1" applyAlignment="1">
      <alignment horizontal="right"/>
      <protection/>
    </xf>
    <xf numFmtId="1" fontId="7" fillId="0" borderId="22" xfId="450" applyNumberFormat="1" applyFont="1" applyFill="1" applyBorder="1" applyAlignment="1">
      <alignment horizontal="right"/>
      <protection/>
    </xf>
    <xf numFmtId="0" fontId="76" fillId="0" borderId="22" xfId="450" applyFont="1" applyFill="1" applyBorder="1" applyAlignment="1">
      <alignment horizontal="right"/>
      <protection/>
    </xf>
    <xf numFmtId="0" fontId="7" fillId="0" borderId="41" xfId="609" applyFont="1" applyFill="1" applyBorder="1" applyAlignment="1">
      <alignment/>
    </xf>
    <xf numFmtId="0" fontId="7" fillId="0" borderId="41" xfId="609" applyFont="1" applyBorder="1" applyAlignment="1">
      <alignment/>
    </xf>
    <xf numFmtId="0" fontId="7" fillId="0" borderId="41" xfId="609" applyFont="1" applyBorder="1" applyAlignment="1">
      <alignment horizontal="center" wrapText="1"/>
    </xf>
    <xf numFmtId="0" fontId="7" fillId="0" borderId="41" xfId="609" applyFont="1" applyFill="1" applyBorder="1" applyAlignment="1">
      <alignment horizontal="right"/>
    </xf>
    <xf numFmtId="1" fontId="7" fillId="0" borderId="41" xfId="301" applyNumberFormat="1" applyFont="1" applyFill="1" applyBorder="1" applyAlignment="1">
      <alignment/>
    </xf>
    <xf numFmtId="0" fontId="11" fillId="0" borderId="50" xfId="609" applyFont="1" applyFill="1" applyBorder="1" applyAlignment="1">
      <alignment horizontal="right" wrapText="1"/>
    </xf>
    <xf numFmtId="2" fontId="7" fillId="0" borderId="41" xfId="609" applyNumberFormat="1" applyFont="1" applyFill="1" applyBorder="1" applyAlignment="1">
      <alignment/>
    </xf>
    <xf numFmtId="0" fontId="7" fillId="0" borderId="22" xfId="453" applyFill="1" applyBorder="1">
      <alignment/>
      <protection/>
    </xf>
    <xf numFmtId="0" fontId="7" fillId="0" borderId="22" xfId="454" applyBorder="1">
      <alignment/>
      <protection/>
    </xf>
    <xf numFmtId="0" fontId="13" fillId="0" borderId="22" xfId="454" applyFont="1" applyBorder="1" applyAlignment="1">
      <alignment horizontal="right" vertical="top" wrapText="1"/>
      <protection/>
    </xf>
    <xf numFmtId="172" fontId="13" fillId="0" borderId="22" xfId="309" applyNumberFormat="1" applyFont="1" applyBorder="1" applyAlignment="1">
      <alignment horizontal="justify" vertical="top" wrapText="1"/>
    </xf>
    <xf numFmtId="0" fontId="7" fillId="0" borderId="22" xfId="457" applyBorder="1">
      <alignment/>
      <protection/>
    </xf>
    <xf numFmtId="0" fontId="7" fillId="0" borderId="22" xfId="457" applyFill="1" applyBorder="1">
      <alignment/>
      <protection/>
    </xf>
    <xf numFmtId="2" fontId="7" fillId="0" borderId="22" xfId="457" applyNumberFormat="1" applyFill="1" applyBorder="1">
      <alignment/>
      <protection/>
    </xf>
    <xf numFmtId="0" fontId="7" fillId="0" borderId="22" xfId="457" applyFill="1" applyBorder="1" applyAlignment="1">
      <alignment wrapText="1"/>
      <protection/>
    </xf>
    <xf numFmtId="1" fontId="7" fillId="0" borderId="22" xfId="457" applyNumberFormat="1" applyFill="1" applyBorder="1">
      <alignment/>
      <protection/>
    </xf>
    <xf numFmtId="174" fontId="7" fillId="0" borderId="22" xfId="313" applyNumberFormat="1" applyFill="1" applyBorder="1" applyAlignment="1">
      <alignment/>
    </xf>
    <xf numFmtId="0" fontId="14" fillId="0" borderId="22" xfId="457" applyFont="1" applyBorder="1">
      <alignment/>
      <protection/>
    </xf>
    <xf numFmtId="2" fontId="7" fillId="0" borderId="22" xfId="458" applyNumberFormat="1" applyBorder="1" applyAlignment="1">
      <alignment horizontal="right"/>
      <protection/>
    </xf>
    <xf numFmtId="0" fontId="7" fillId="0" borderId="22" xfId="458" applyBorder="1" applyAlignment="1">
      <alignment horizontal="right"/>
      <protection/>
    </xf>
    <xf numFmtId="49" fontId="7" fillId="0" borderId="22" xfId="458" applyNumberFormat="1" applyBorder="1" applyAlignment="1">
      <alignment horizontal="right"/>
      <protection/>
    </xf>
    <xf numFmtId="0" fontId="79" fillId="0" borderId="22" xfId="459" applyFont="1" applyBorder="1">
      <alignment/>
      <protection/>
    </xf>
    <xf numFmtId="0" fontId="79" fillId="0" borderId="22" xfId="460" applyFont="1" applyBorder="1">
      <alignment/>
      <protection/>
    </xf>
    <xf numFmtId="0" fontId="7" fillId="0" borderId="22" xfId="461" applyBorder="1" applyAlignment="1">
      <alignment horizontal="right" vertical="center"/>
      <protection/>
    </xf>
    <xf numFmtId="0" fontId="7" fillId="0" borderId="22" xfId="461" applyFill="1" applyBorder="1" applyAlignment="1">
      <alignment horizontal="right" vertical="center"/>
      <protection/>
    </xf>
    <xf numFmtId="2" fontId="7" fillId="0" borderId="22" xfId="461" applyNumberFormat="1" applyFill="1" applyBorder="1" applyAlignment="1">
      <alignment horizontal="right" vertical="center"/>
      <protection/>
    </xf>
    <xf numFmtId="0" fontId="0" fillId="0" borderId="22" xfId="0" applyFill="1" applyBorder="1" applyAlignment="1">
      <alignment horizontal="right"/>
    </xf>
    <xf numFmtId="0" fontId="7" fillId="0" borderId="22" xfId="462" applyNumberFormat="1" applyFont="1" applyBorder="1" applyAlignment="1">
      <alignment horizontal="right" wrapText="1"/>
      <protection/>
    </xf>
    <xf numFmtId="0" fontId="7" fillId="0" borderId="22" xfId="462" applyFont="1" applyBorder="1" applyAlignment="1">
      <alignment horizontal="right" wrapText="1"/>
      <protection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2" xfId="0" applyNumberFormat="1" applyFont="1" applyBorder="1" applyAlignment="1">
      <alignment/>
    </xf>
    <xf numFmtId="2" fontId="8" fillId="100" borderId="22" xfId="0" applyNumberFormat="1" applyFont="1" applyFill="1" applyBorder="1" applyAlignment="1">
      <alignment/>
    </xf>
    <xf numFmtId="1" fontId="8" fillId="0" borderId="22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7" fillId="0" borderId="22" xfId="464" applyBorder="1" applyAlignment="1">
      <alignment horizontal="right"/>
      <protection/>
    </xf>
    <xf numFmtId="0" fontId="7" fillId="0" borderId="22" xfId="464" applyNumberFormat="1" applyBorder="1" applyAlignment="1">
      <alignment horizontal="right"/>
      <protection/>
    </xf>
    <xf numFmtId="0" fontId="1" fillId="0" borderId="31" xfId="0" applyFont="1" applyFill="1" applyBorder="1" applyAlignment="1">
      <alignment/>
    </xf>
    <xf numFmtId="0" fontId="7" fillId="0" borderId="22" xfId="466" applyBorder="1">
      <alignment/>
      <protection/>
    </xf>
    <xf numFmtId="0" fontId="7" fillId="0" borderId="22" xfId="466" applyFont="1" applyBorder="1" applyAlignment="1">
      <alignment horizontal="center"/>
      <protection/>
    </xf>
    <xf numFmtId="2" fontId="7" fillId="0" borderId="22" xfId="466" applyNumberFormat="1" applyBorder="1">
      <alignment/>
      <protection/>
    </xf>
    <xf numFmtId="0" fontId="7" fillId="0" borderId="48" xfId="468" applyBorder="1" applyAlignment="1">
      <alignment horizontal="right"/>
      <protection/>
    </xf>
    <xf numFmtId="0" fontId="7" fillId="0" borderId="51" xfId="468" applyBorder="1" applyAlignment="1">
      <alignment horizontal="right"/>
      <protection/>
    </xf>
    <xf numFmtId="0" fontId="7" fillId="0" borderId="52" xfId="468" applyBorder="1" applyAlignment="1">
      <alignment horizontal="right"/>
      <protection/>
    </xf>
    <xf numFmtId="0" fontId="7" fillId="0" borderId="53" xfId="468" applyBorder="1" applyAlignment="1">
      <alignment horizontal="right"/>
      <protection/>
    </xf>
    <xf numFmtId="0" fontId="7" fillId="0" borderId="48" xfId="468" applyFont="1" applyBorder="1" applyAlignment="1">
      <alignment horizontal="right"/>
      <protection/>
    </xf>
    <xf numFmtId="2" fontId="7" fillId="0" borderId="48" xfId="468" applyNumberFormat="1" applyBorder="1" applyAlignment="1">
      <alignment horizontal="right"/>
      <protection/>
    </xf>
    <xf numFmtId="2" fontId="7" fillId="0" borderId="49" xfId="468" applyNumberFormat="1" applyBorder="1" applyAlignment="1">
      <alignment horizontal="right"/>
      <protection/>
    </xf>
    <xf numFmtId="0" fontId="7" fillId="0" borderId="22" xfId="469" applyBorder="1" applyAlignment="1">
      <alignment/>
    </xf>
    <xf numFmtId="0" fontId="7" fillId="0" borderId="22" xfId="469" applyNumberFormat="1" applyBorder="1" applyAlignment="1">
      <alignment/>
    </xf>
    <xf numFmtId="0" fontId="7" fillId="0" borderId="22" xfId="470" applyFill="1" applyBorder="1">
      <alignment/>
      <protection/>
    </xf>
    <xf numFmtId="0" fontId="7" fillId="0" borderId="22" xfId="472" applyBorder="1">
      <alignment/>
      <protection/>
    </xf>
    <xf numFmtId="2" fontId="7" fillId="0" borderId="22" xfId="472" applyNumberFormat="1" applyBorder="1" applyAlignment="1">
      <alignment horizontal="right"/>
      <protection/>
    </xf>
    <xf numFmtId="0" fontId="7" fillId="0" borderId="22" xfId="472" applyBorder="1" applyAlignment="1">
      <alignment horizontal="right"/>
      <protection/>
    </xf>
    <xf numFmtId="2" fontId="7" fillId="0" borderId="22" xfId="472" applyNumberFormat="1" applyBorder="1">
      <alignment/>
      <protection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/>
    </xf>
    <xf numFmtId="0" fontId="7" fillId="0" borderId="22" xfId="594" applyFont="1" applyBorder="1" applyAlignment="1">
      <alignment horizontal="right" vertical="center"/>
      <protection/>
    </xf>
    <xf numFmtId="0" fontId="7" fillId="0" borderId="22" xfId="0" applyFont="1" applyBorder="1" applyAlignment="1" quotePrefix="1">
      <alignment wrapText="1"/>
    </xf>
    <xf numFmtId="0" fontId="7" fillId="0" borderId="22" xfId="0" applyNumberFormat="1" applyFont="1" applyBorder="1" applyAlignment="1">
      <alignment wrapText="1"/>
    </xf>
    <xf numFmtId="0" fontId="7" fillId="0" borderId="0" xfId="611">
      <alignment/>
      <protection/>
    </xf>
    <xf numFmtId="0" fontId="7" fillId="0" borderId="41" xfId="453" applyFill="1" applyBorder="1">
      <alignment/>
      <protection/>
    </xf>
    <xf numFmtId="0" fontId="7" fillId="0" borderId="41" xfId="453" applyFont="1" applyFill="1" applyBorder="1" applyAlignment="1">
      <alignment horizontal="center"/>
      <protection/>
    </xf>
    <xf numFmtId="2" fontId="7" fillId="0" borderId="41" xfId="453" applyNumberFormat="1" applyFill="1" applyBorder="1">
      <alignment/>
      <protection/>
    </xf>
    <xf numFmtId="0" fontId="1" fillId="104" borderId="22" xfId="446" applyFont="1" applyFill="1" applyBorder="1" applyAlignment="1" applyProtection="1">
      <alignment vertical="top" wrapText="1" readingOrder="1"/>
      <protection locked="0"/>
    </xf>
    <xf numFmtId="0" fontId="1" fillId="104" borderId="22" xfId="446" applyFont="1" applyFill="1" applyBorder="1" applyAlignment="1" applyProtection="1">
      <alignment horizontal="right" wrapText="1" readingOrder="1"/>
      <protection locked="0"/>
    </xf>
    <xf numFmtId="0" fontId="7" fillId="104" borderId="22" xfId="446" applyFill="1" applyBorder="1" applyAlignment="1" applyProtection="1">
      <alignment horizontal="right" wrapText="1" readingOrder="1"/>
      <protection locked="0"/>
    </xf>
    <xf numFmtId="0" fontId="7" fillId="0" borderId="22" xfId="463" applyFont="1" applyBorder="1" applyAlignment="1">
      <alignment horizontal="right"/>
      <protection/>
    </xf>
    <xf numFmtId="2" fontId="7" fillId="0" borderId="22" xfId="463" applyNumberFormat="1" applyFont="1" applyBorder="1" applyAlignment="1">
      <alignment horizontal="right"/>
      <protection/>
    </xf>
    <xf numFmtId="0" fontId="7" fillId="0" borderId="22" xfId="471" applyFont="1" applyBorder="1">
      <alignment/>
      <protection/>
    </xf>
    <xf numFmtId="2" fontId="7" fillId="0" borderId="22" xfId="471" applyNumberFormat="1" applyFont="1" applyBorder="1">
      <alignment/>
      <protection/>
    </xf>
    <xf numFmtId="0" fontId="7" fillId="0" borderId="22" xfId="471" applyFont="1" applyBorder="1" applyAlignment="1">
      <alignment horizontal="center"/>
      <protection/>
    </xf>
    <xf numFmtId="0" fontId="7" fillId="0" borderId="22" xfId="473" applyBorder="1">
      <alignment/>
      <protection/>
    </xf>
    <xf numFmtId="0" fontId="0" fillId="0" borderId="43" xfId="0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43" xfId="0" applyFont="1" applyBorder="1" applyAlignment="1">
      <alignment horizontal="right"/>
    </xf>
    <xf numFmtId="1" fontId="7" fillId="0" borderId="43" xfId="0" applyNumberFormat="1" applyFont="1" applyBorder="1" applyAlignment="1">
      <alignment horizontal="right" wrapText="1"/>
    </xf>
    <xf numFmtId="0" fontId="7" fillId="0" borderId="48" xfId="475" applyFont="1" applyBorder="1" applyAlignment="1">
      <alignment horizontal="right"/>
      <protection/>
    </xf>
    <xf numFmtId="0" fontId="7" fillId="0" borderId="48" xfId="475" applyFont="1" applyFill="1" applyBorder="1" applyAlignment="1">
      <alignment horizontal="right"/>
      <protection/>
    </xf>
    <xf numFmtId="2" fontId="7" fillId="0" borderId="49" xfId="475" applyNumberFormat="1" applyFont="1" applyBorder="1" applyAlignment="1">
      <alignment horizontal="right"/>
      <protection/>
    </xf>
    <xf numFmtId="0" fontId="7" fillId="0" borderId="22" xfId="476" applyFont="1" applyBorder="1" applyAlignment="1">
      <alignment horizontal="right"/>
      <protection/>
    </xf>
    <xf numFmtId="0" fontId="7" fillId="0" borderId="22" xfId="477" applyFont="1" applyBorder="1" applyAlignment="1">
      <alignment horizontal="right"/>
      <protection/>
    </xf>
    <xf numFmtId="0" fontId="11" fillId="0" borderId="22" xfId="477" applyFont="1" applyBorder="1" applyAlignment="1">
      <alignment horizontal="right" wrapText="1"/>
      <protection/>
    </xf>
    <xf numFmtId="2" fontId="11" fillId="0" borderId="22" xfId="477" applyNumberFormat="1" applyFont="1" applyBorder="1" applyAlignment="1">
      <alignment horizontal="right" wrapText="1"/>
      <protection/>
    </xf>
    <xf numFmtId="0" fontId="7" fillId="0" borderId="22" xfId="594" applyFont="1" applyBorder="1" applyAlignment="1">
      <alignment vertical="center"/>
      <protection/>
    </xf>
    <xf numFmtId="0" fontId="7" fillId="0" borderId="22" xfId="0" applyFont="1" applyBorder="1" applyAlignment="1">
      <alignment/>
    </xf>
    <xf numFmtId="0" fontId="7" fillId="0" borderId="22" xfId="310" applyNumberFormat="1" applyFont="1" applyFill="1" applyBorder="1" applyAlignment="1">
      <alignment vertical="top" wrapText="1"/>
    </xf>
    <xf numFmtId="0" fontId="7" fillId="0" borderId="22" xfId="599" applyFont="1" applyBorder="1" applyAlignment="1">
      <alignment/>
      <protection/>
    </xf>
    <xf numFmtId="0" fontId="1" fillId="104" borderId="22" xfId="446" applyFont="1" applyFill="1" applyBorder="1" applyAlignment="1" applyProtection="1">
      <alignment vertical="top" wrapText="1"/>
      <protection locked="0"/>
    </xf>
    <xf numFmtId="0" fontId="7" fillId="0" borderId="22" xfId="466" applyFont="1" applyBorder="1" applyAlignment="1">
      <alignment/>
      <protection/>
    </xf>
    <xf numFmtId="2" fontId="7" fillId="0" borderId="22" xfId="582" applyNumberFormat="1" applyFont="1" applyBorder="1" applyAlignment="1">
      <alignment horizontal="right"/>
      <protection/>
    </xf>
    <xf numFmtId="2" fontId="7" fillId="0" borderId="22" xfId="476" applyNumberFormat="1" applyFont="1" applyBorder="1" applyAlignment="1">
      <alignment horizontal="right"/>
      <protection/>
    </xf>
    <xf numFmtId="2" fontId="7" fillId="0" borderId="22" xfId="462" applyNumberFormat="1" applyFont="1" applyBorder="1" applyAlignment="1">
      <alignment horizontal="right" wrapText="1"/>
      <protection/>
    </xf>
    <xf numFmtId="2" fontId="7" fillId="0" borderId="22" xfId="610" applyNumberFormat="1" applyFont="1" applyBorder="1" applyAlignment="1">
      <alignment horizontal="right"/>
      <protection/>
    </xf>
    <xf numFmtId="2" fontId="7" fillId="0" borderId="22" xfId="472" applyNumberFormat="1" applyFont="1" applyBorder="1" applyAlignment="1">
      <alignment horizontal="right"/>
      <protection/>
    </xf>
    <xf numFmtId="0" fontId="7" fillId="0" borderId="22" xfId="472" applyFont="1" applyBorder="1" applyAlignment="1">
      <alignment horizontal="right"/>
      <protection/>
    </xf>
    <xf numFmtId="0" fontId="7" fillId="0" borderId="22" xfId="465" applyFont="1" applyBorder="1" applyAlignment="1">
      <alignment horizontal="right"/>
      <protection/>
    </xf>
    <xf numFmtId="0" fontId="7" fillId="0" borderId="22" xfId="464" applyFont="1" applyBorder="1" applyAlignment="1">
      <alignment horizontal="right"/>
      <protection/>
    </xf>
    <xf numFmtId="0" fontId="7" fillId="0" borderId="22" xfId="464" applyNumberFormat="1" applyFont="1" applyBorder="1" applyAlignment="1">
      <alignment horizontal="right"/>
      <protection/>
    </xf>
    <xf numFmtId="2" fontId="7" fillId="0" borderId="22" xfId="464" applyNumberFormat="1" applyFont="1" applyBorder="1" applyAlignment="1">
      <alignment horizontal="right"/>
      <protection/>
    </xf>
    <xf numFmtId="0" fontId="7" fillId="0" borderId="22" xfId="476" applyFont="1" applyBorder="1" applyAlignment="1">
      <alignment horizontal="right" wrapText="1"/>
      <protection/>
    </xf>
    <xf numFmtId="2" fontId="7" fillId="0" borderId="22" xfId="476" applyNumberFormat="1" applyFont="1" applyBorder="1" applyAlignment="1">
      <alignment horizontal="right" wrapText="1"/>
      <protection/>
    </xf>
    <xf numFmtId="0" fontId="1" fillId="0" borderId="22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7" fillId="100" borderId="22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0" fontId="7" fillId="0" borderId="22" xfId="451" applyFont="1" applyBorder="1" applyAlignment="1">
      <alignment horizontal="right"/>
      <protection/>
    </xf>
    <xf numFmtId="2" fontId="7" fillId="0" borderId="22" xfId="451" applyNumberFormat="1" applyFont="1" applyBorder="1" applyAlignment="1">
      <alignment horizontal="right"/>
      <protection/>
    </xf>
    <xf numFmtId="0" fontId="7" fillId="0" borderId="22" xfId="469" applyFont="1" applyBorder="1" applyAlignment="1">
      <alignment horizontal="right"/>
    </xf>
    <xf numFmtId="0" fontId="7" fillId="0" borderId="22" xfId="469" applyNumberFormat="1" applyFont="1" applyBorder="1" applyAlignment="1">
      <alignment horizontal="right"/>
    </xf>
    <xf numFmtId="2" fontId="7" fillId="0" borderId="22" xfId="469" applyNumberFormat="1" applyFont="1" applyBorder="1" applyAlignment="1">
      <alignment horizontal="right"/>
    </xf>
    <xf numFmtId="0" fontId="7" fillId="0" borderId="22" xfId="602" applyFont="1" applyBorder="1" applyAlignment="1">
      <alignment horizontal="right" vertical="center" wrapText="1"/>
      <protection/>
    </xf>
    <xf numFmtId="2" fontId="7" fillId="0" borderId="22" xfId="602" applyNumberFormat="1" applyFont="1" applyBorder="1" applyAlignment="1">
      <alignment horizontal="right" vertical="center" wrapText="1"/>
      <protection/>
    </xf>
    <xf numFmtId="0" fontId="1" fillId="0" borderId="22" xfId="602" applyFont="1" applyBorder="1" applyAlignment="1">
      <alignment horizontal="right" vertical="center" wrapText="1"/>
      <protection/>
    </xf>
    <xf numFmtId="2" fontId="7" fillId="0" borderId="22" xfId="465" applyNumberFormat="1" applyFont="1" applyBorder="1" applyAlignment="1">
      <alignment horizontal="right"/>
      <protection/>
    </xf>
    <xf numFmtId="0" fontId="7" fillId="0" borderId="22" xfId="582" applyFont="1" applyBorder="1" applyAlignment="1">
      <alignment horizontal="right" wrapText="1"/>
      <protection/>
    </xf>
    <xf numFmtId="0" fontId="7" fillId="0" borderId="22" xfId="474" applyFont="1" applyBorder="1" applyAlignment="1">
      <alignment horizontal="right"/>
      <protection/>
    </xf>
    <xf numFmtId="2" fontId="7" fillId="0" borderId="22" xfId="474" applyNumberFormat="1" applyFont="1" applyBorder="1" applyAlignment="1">
      <alignment horizontal="right"/>
      <protection/>
    </xf>
    <xf numFmtId="0" fontId="7" fillId="0" borderId="22" xfId="474" applyFont="1" applyFill="1" applyBorder="1" applyAlignment="1">
      <alignment horizontal="right"/>
      <protection/>
    </xf>
    <xf numFmtId="0" fontId="1" fillId="0" borderId="22" xfId="0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 wrapText="1"/>
    </xf>
    <xf numFmtId="2" fontId="7" fillId="0" borderId="22" xfId="473" applyNumberFormat="1" applyFont="1" applyBorder="1">
      <alignment/>
      <protection/>
    </xf>
    <xf numFmtId="0" fontId="7" fillId="0" borderId="22" xfId="458" applyFont="1" applyBorder="1" applyAlignment="1">
      <alignment horizontal="right"/>
      <protection/>
    </xf>
    <xf numFmtId="2" fontId="7" fillId="0" borderId="22" xfId="458" applyNumberFormat="1" applyFont="1" applyBorder="1" applyAlignment="1">
      <alignment horizontal="right"/>
      <protection/>
    </xf>
    <xf numFmtId="2" fontId="7" fillId="0" borderId="22" xfId="563" applyNumberFormat="1" applyFont="1" applyBorder="1" applyAlignment="1">
      <alignment/>
    </xf>
    <xf numFmtId="2" fontId="7" fillId="0" borderId="22" xfId="612" applyNumberFormat="1" applyFont="1" applyBorder="1">
      <alignment/>
      <protection/>
    </xf>
    <xf numFmtId="0" fontId="7" fillId="0" borderId="22" xfId="468" applyFont="1" applyBorder="1" applyAlignment="1">
      <alignment horizontal="right"/>
      <protection/>
    </xf>
    <xf numFmtId="2" fontId="7" fillId="0" borderId="22" xfId="468" applyNumberFormat="1" applyFont="1" applyBorder="1" applyAlignment="1">
      <alignment horizontal="right"/>
      <protection/>
    </xf>
    <xf numFmtId="0" fontId="7" fillId="0" borderId="22" xfId="470" applyFont="1" applyFill="1" applyBorder="1" applyAlignment="1">
      <alignment horizontal="right"/>
      <protection/>
    </xf>
    <xf numFmtId="0" fontId="7" fillId="0" borderId="22" xfId="599" applyFont="1" applyBorder="1" applyAlignment="1">
      <alignment horizontal="right"/>
      <protection/>
    </xf>
    <xf numFmtId="2" fontId="7" fillId="0" borderId="22" xfId="599" applyNumberFormat="1" applyFont="1" applyBorder="1" applyAlignment="1">
      <alignment horizontal="right"/>
      <protection/>
    </xf>
    <xf numFmtId="0" fontId="7" fillId="0" borderId="22" xfId="473" applyFont="1" applyBorder="1" applyAlignment="1">
      <alignment horizontal="right"/>
      <protection/>
    </xf>
    <xf numFmtId="2" fontId="7" fillId="0" borderId="22" xfId="473" applyNumberFormat="1" applyFont="1" applyBorder="1" applyAlignment="1">
      <alignment horizontal="right"/>
      <protection/>
    </xf>
    <xf numFmtId="2" fontId="7" fillId="0" borderId="22" xfId="563" applyNumberFormat="1" applyFont="1" applyBorder="1" applyAlignment="1">
      <alignment horizontal="right"/>
    </xf>
    <xf numFmtId="0" fontId="7" fillId="0" borderId="22" xfId="612" applyFont="1" applyBorder="1" applyAlignment="1">
      <alignment horizontal="right"/>
      <protection/>
    </xf>
    <xf numFmtId="2" fontId="7" fillId="0" borderId="22" xfId="612" applyNumberFormat="1" applyFont="1" applyBorder="1" applyAlignment="1">
      <alignment horizontal="right"/>
      <protection/>
    </xf>
    <xf numFmtId="0" fontId="7" fillId="0" borderId="22" xfId="580" applyFont="1" applyBorder="1" applyAlignment="1">
      <alignment horizontal="right"/>
      <protection/>
    </xf>
    <xf numFmtId="0" fontId="5" fillId="0" borderId="22" xfId="0" applyFont="1" applyBorder="1" applyAlignment="1">
      <alignment horizontal="right"/>
    </xf>
    <xf numFmtId="0" fontId="7" fillId="0" borderId="22" xfId="453" applyFont="1" applyFill="1" applyBorder="1" applyAlignment="1">
      <alignment/>
      <protection/>
    </xf>
    <xf numFmtId="0" fontId="7" fillId="0" borderId="22" xfId="450" applyFont="1" applyFill="1" applyBorder="1" applyAlignment="1">
      <alignment/>
      <protection/>
    </xf>
    <xf numFmtId="0" fontId="7" fillId="0" borderId="22" xfId="609" applyFont="1" applyFill="1" applyBorder="1" applyAlignment="1">
      <alignment/>
    </xf>
    <xf numFmtId="0" fontId="7" fillId="0" borderId="22" xfId="609" applyFont="1" applyBorder="1" applyAlignment="1">
      <alignment/>
    </xf>
    <xf numFmtId="0" fontId="7" fillId="0" borderId="22" xfId="609" applyFont="1" applyBorder="1" applyAlignment="1">
      <alignment horizontal="right" wrapText="1"/>
    </xf>
    <xf numFmtId="0" fontId="7" fillId="0" borderId="22" xfId="609" applyFont="1" applyFill="1" applyBorder="1" applyAlignment="1">
      <alignment/>
    </xf>
    <xf numFmtId="1" fontId="7" fillId="0" borderId="22" xfId="301" applyNumberFormat="1" applyFont="1" applyFill="1" applyBorder="1" applyAlignment="1">
      <alignment/>
    </xf>
    <xf numFmtId="0" fontId="7" fillId="104" borderId="22" xfId="446" applyFont="1" applyFill="1" applyBorder="1" applyAlignment="1" applyProtection="1">
      <alignment vertical="top" wrapText="1"/>
      <protection locked="0"/>
    </xf>
    <xf numFmtId="0" fontId="7" fillId="0" borderId="22" xfId="453" applyFont="1" applyFill="1" applyBorder="1">
      <alignment/>
      <protection/>
    </xf>
    <xf numFmtId="0" fontId="7" fillId="0" borderId="22" xfId="466" applyFont="1" applyBorder="1">
      <alignment/>
      <protection/>
    </xf>
    <xf numFmtId="0" fontId="1" fillId="0" borderId="22" xfId="0" applyFont="1" applyBorder="1" applyAlignment="1">
      <alignment horizontal="right" wrapText="1"/>
    </xf>
    <xf numFmtId="0" fontId="1" fillId="0" borderId="22" xfId="0" applyFont="1" applyBorder="1" applyAlignment="1">
      <alignment wrapText="1"/>
    </xf>
    <xf numFmtId="0" fontId="7" fillId="0" borderId="22" xfId="609" applyFont="1" applyFill="1" applyBorder="1" applyAlignment="1">
      <alignment horizontal="right" wrapText="1"/>
    </xf>
    <xf numFmtId="0" fontId="7" fillId="0" borderId="22" xfId="461" applyFont="1" applyBorder="1" applyAlignment="1">
      <alignment vertical="center"/>
      <protection/>
    </xf>
    <xf numFmtId="0" fontId="7" fillId="0" borderId="22" xfId="461" applyFont="1" applyFill="1" applyBorder="1" applyAlignment="1">
      <alignment vertical="center"/>
      <protection/>
    </xf>
    <xf numFmtId="2" fontId="7" fillId="0" borderId="22" xfId="599" applyNumberFormat="1" applyFont="1" applyBorder="1" applyAlignment="1">
      <alignment/>
      <protection/>
    </xf>
    <xf numFmtId="2" fontId="7" fillId="0" borderId="22" xfId="458" applyNumberFormat="1" applyFont="1" applyBorder="1" applyAlignment="1">
      <alignment/>
      <protection/>
    </xf>
    <xf numFmtId="2" fontId="7" fillId="0" borderId="22" xfId="518" applyNumberFormat="1" applyFont="1" applyBorder="1" applyAlignment="1">
      <alignment/>
      <protection/>
    </xf>
    <xf numFmtId="0" fontId="7" fillId="0" borderId="22" xfId="609" applyFont="1" applyBorder="1" applyAlignment="1">
      <alignment/>
    </xf>
    <xf numFmtId="0" fontId="7" fillId="0" borderId="22" xfId="609" applyFont="1" applyBorder="1" applyAlignment="1">
      <alignment wrapText="1"/>
    </xf>
    <xf numFmtId="0" fontId="7" fillId="0" borderId="22" xfId="609" applyFont="1" applyFill="1" applyBorder="1" applyAlignment="1">
      <alignment wrapText="1"/>
    </xf>
    <xf numFmtId="2" fontId="7" fillId="0" borderId="22" xfId="612" applyNumberFormat="1" applyFont="1" applyBorder="1" applyAlignment="1">
      <alignment/>
      <protection/>
    </xf>
    <xf numFmtId="0" fontId="1" fillId="0" borderId="22" xfId="459" applyFont="1" applyBorder="1" applyAlignment="1">
      <alignment/>
      <protection/>
    </xf>
    <xf numFmtId="0" fontId="7" fillId="0" borderId="22" xfId="449" applyFont="1" applyBorder="1" applyAlignment="1">
      <alignment/>
      <protection/>
    </xf>
    <xf numFmtId="0" fontId="7" fillId="0" borderId="22" xfId="449" applyFont="1" applyFill="1" applyBorder="1" applyAlignment="1">
      <alignment/>
      <protection/>
    </xf>
    <xf numFmtId="0" fontId="5" fillId="0" borderId="22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80" fillId="0" borderId="22" xfId="518" applyNumberFormat="1" applyFont="1" applyBorder="1" applyAlignment="1">
      <alignment/>
      <protection/>
    </xf>
    <xf numFmtId="3" fontId="7" fillId="0" borderId="22" xfId="604" applyNumberFormat="1" applyFont="1" applyBorder="1" applyAlignment="1">
      <alignment horizontal="right"/>
      <protection/>
    </xf>
    <xf numFmtId="0" fontId="7" fillId="0" borderId="22" xfId="454" applyFont="1" applyBorder="1" applyAlignment="1">
      <alignment horizontal="right" vertical="top" wrapText="1"/>
      <protection/>
    </xf>
    <xf numFmtId="2" fontId="7" fillId="0" borderId="22" xfId="454" applyNumberFormat="1" applyFont="1" applyBorder="1" applyAlignment="1">
      <alignment horizontal="right" vertical="top" wrapText="1"/>
      <protection/>
    </xf>
    <xf numFmtId="0" fontId="1" fillId="0" borderId="22" xfId="527" applyFont="1" applyBorder="1" applyAlignment="1">
      <alignment horizontal="right"/>
      <protection/>
    </xf>
    <xf numFmtId="0" fontId="1" fillId="0" borderId="22" xfId="514" applyFont="1" applyBorder="1" applyAlignment="1">
      <alignment horizontal="right"/>
      <protection/>
    </xf>
    <xf numFmtId="0" fontId="7" fillId="0" borderId="22" xfId="687" applyFont="1" applyFill="1" applyBorder="1" applyAlignment="1">
      <alignment horizontal="right"/>
      <protection/>
    </xf>
    <xf numFmtId="0" fontId="7" fillId="0" borderId="22" xfId="601" applyFont="1" applyFill="1" applyBorder="1" applyAlignment="1">
      <alignment horizontal="right"/>
      <protection/>
    </xf>
    <xf numFmtId="0" fontId="7" fillId="0" borderId="22" xfId="599" applyFont="1" applyFill="1" applyBorder="1" applyAlignment="1">
      <alignment horizontal="right"/>
      <protection/>
    </xf>
    <xf numFmtId="0" fontId="7" fillId="0" borderId="22" xfId="455" applyFont="1" applyFill="1" applyBorder="1" applyAlignment="1">
      <alignment horizontal="right" wrapText="1"/>
      <protection/>
    </xf>
    <xf numFmtId="0" fontId="7" fillId="0" borderId="22" xfId="455" applyFont="1" applyFill="1" applyBorder="1" applyAlignment="1">
      <alignment horizontal="right"/>
      <protection/>
    </xf>
    <xf numFmtId="0" fontId="1" fillId="0" borderId="22" xfId="455" applyFont="1" applyBorder="1" applyAlignment="1">
      <alignment horizontal="right"/>
      <protection/>
    </xf>
    <xf numFmtId="0" fontId="7" fillId="0" borderId="22" xfId="455" applyFont="1" applyBorder="1" applyAlignment="1">
      <alignment horizontal="right"/>
      <protection/>
    </xf>
    <xf numFmtId="1" fontId="7" fillId="0" borderId="22" xfId="455" applyNumberFormat="1" applyFont="1" applyFill="1" applyBorder="1" applyAlignment="1">
      <alignment horizontal="right"/>
      <protection/>
    </xf>
    <xf numFmtId="2" fontId="7" fillId="0" borderId="22" xfId="312" applyNumberFormat="1" applyFont="1" applyFill="1" applyBorder="1" applyAlignment="1">
      <alignment horizontal="right"/>
    </xf>
    <xf numFmtId="2" fontId="7" fillId="0" borderId="22" xfId="455" applyNumberFormat="1" applyFont="1" applyBorder="1" applyAlignment="1">
      <alignment horizontal="right"/>
      <protection/>
    </xf>
    <xf numFmtId="0" fontId="7" fillId="0" borderId="22" xfId="604" applyFont="1" applyBorder="1" applyAlignment="1">
      <alignment horizontal="right"/>
      <protection/>
    </xf>
    <xf numFmtId="0" fontId="7" fillId="0" borderId="22" xfId="605" applyFont="1" applyBorder="1" applyAlignment="1">
      <alignment horizontal="right"/>
      <protection/>
    </xf>
    <xf numFmtId="2" fontId="7" fillId="0" borderId="22" xfId="605" applyNumberFormat="1" applyFont="1" applyBorder="1" applyAlignment="1">
      <alignment horizontal="right"/>
      <protection/>
    </xf>
    <xf numFmtId="0" fontId="7" fillId="0" borderId="22" xfId="454" applyFont="1" applyBorder="1" applyAlignment="1">
      <alignment horizontal="right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1" fillId="0" borderId="22" xfId="0" applyNumberFormat="1" applyFont="1" applyBorder="1" applyAlignment="1">
      <alignment horizontal="right" wrapText="1"/>
    </xf>
    <xf numFmtId="0" fontId="81" fillId="0" borderId="22" xfId="0" applyNumberFormat="1" applyFont="1" applyBorder="1" applyAlignment="1">
      <alignment horizontal="right" wrapText="1"/>
    </xf>
    <xf numFmtId="2" fontId="0" fillId="0" borderId="22" xfId="0" applyNumberFormat="1" applyFill="1" applyBorder="1" applyAlignment="1">
      <alignment horizontal="right"/>
    </xf>
    <xf numFmtId="0" fontId="7" fillId="0" borderId="22" xfId="465" applyNumberFormat="1" applyFont="1" applyBorder="1" applyAlignment="1">
      <alignment horizontal="right"/>
      <protection/>
    </xf>
    <xf numFmtId="0" fontId="7" fillId="0" borderId="22" xfId="479" applyBorder="1">
      <alignment/>
      <protection/>
    </xf>
    <xf numFmtId="0" fontId="7" fillId="0" borderId="22" xfId="479" applyBorder="1" applyAlignment="1">
      <alignment horizontal="right"/>
      <protection/>
    </xf>
    <xf numFmtId="0" fontId="76" fillId="0" borderId="22" xfId="608" applyFont="1" applyBorder="1" applyAlignment="1">
      <alignment horizontal="right" wrapText="1"/>
    </xf>
    <xf numFmtId="0" fontId="7" fillId="0" borderId="48" xfId="480" applyBorder="1">
      <alignment/>
      <protection/>
    </xf>
    <xf numFmtId="0" fontId="7" fillId="0" borderId="48" xfId="482" applyBorder="1">
      <alignment/>
      <protection/>
    </xf>
    <xf numFmtId="0" fontId="7" fillId="0" borderId="48" xfId="482" applyFont="1" applyBorder="1" applyAlignment="1">
      <alignment horizontal="center"/>
      <protection/>
    </xf>
    <xf numFmtId="2" fontId="7" fillId="0" borderId="48" xfId="482" applyNumberFormat="1" applyBorder="1">
      <alignment/>
      <protection/>
    </xf>
    <xf numFmtId="2" fontId="7" fillId="0" borderId="49" xfId="482" applyNumberFormat="1" applyBorder="1">
      <alignment/>
      <protection/>
    </xf>
    <xf numFmtId="0" fontId="7" fillId="0" borderId="22" xfId="469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42" xfId="0" applyBorder="1" applyAlignment="1">
      <alignment horizontal="right"/>
    </xf>
    <xf numFmtId="0" fontId="82" fillId="0" borderId="22" xfId="0" applyNumberFormat="1" applyFont="1" applyBorder="1" applyAlignment="1">
      <alignment horizontal="right"/>
    </xf>
    <xf numFmtId="0" fontId="82" fillId="0" borderId="22" xfId="0" applyNumberFormat="1" applyFont="1" applyFill="1" applyBorder="1" applyAlignment="1">
      <alignment horizontal="right"/>
    </xf>
    <xf numFmtId="2" fontId="0" fillId="100" borderId="22" xfId="0" applyNumberFormat="1" applyFill="1" applyBorder="1" applyAlignment="1">
      <alignment/>
    </xf>
    <xf numFmtId="2" fontId="9" fillId="0" borderId="22" xfId="0" applyNumberFormat="1" applyFont="1" applyBorder="1" applyAlignment="1">
      <alignment horizontal="right"/>
    </xf>
    <xf numFmtId="0" fontId="7" fillId="0" borderId="22" xfId="466" applyFont="1" applyBorder="1" applyAlignment="1">
      <alignment horizontal="right"/>
      <protection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 wrapText="1"/>
    </xf>
    <xf numFmtId="0" fontId="1" fillId="0" borderId="22" xfId="0" applyNumberFormat="1" applyFont="1" applyFill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83" fillId="0" borderId="22" xfId="0" applyNumberFormat="1" applyFont="1" applyBorder="1" applyAlignment="1">
      <alignment horizontal="right" wrapText="1"/>
    </xf>
    <xf numFmtId="0" fontId="63" fillId="0" borderId="22" xfId="0" applyNumberFormat="1" applyFont="1" applyBorder="1" applyAlignment="1">
      <alignment horizontal="right" wrapText="1"/>
    </xf>
    <xf numFmtId="0" fontId="7" fillId="0" borderId="22" xfId="610" applyNumberFormat="1" applyFont="1" applyBorder="1" applyAlignment="1">
      <alignment horizontal="right"/>
      <protection/>
    </xf>
    <xf numFmtId="0" fontId="7" fillId="0" borderId="22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0" fillId="0" borderId="22" xfId="0" applyFont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2" xfId="0" applyFont="1" applyBorder="1" applyAlignment="1" quotePrefix="1">
      <alignment horizontal="right"/>
    </xf>
    <xf numFmtId="0" fontId="7" fillId="0" borderId="22" xfId="0" applyNumberFormat="1" applyFont="1" applyBorder="1" applyAlignment="1" quotePrefix="1">
      <alignment horizontal="right"/>
    </xf>
    <xf numFmtId="0" fontId="7" fillId="0" borderId="10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4" fontId="0" fillId="0" borderId="22" xfId="297" applyNumberFormat="1" applyFont="1" applyBorder="1" applyAlignment="1">
      <alignment horizontal="right"/>
    </xf>
    <xf numFmtId="0" fontId="1" fillId="0" borderId="22" xfId="600" applyFont="1" applyBorder="1">
      <alignment/>
      <protection/>
    </xf>
    <xf numFmtId="0" fontId="1" fillId="0" borderId="22" xfId="614" applyFont="1" applyBorder="1" applyAlignment="1">
      <alignment/>
    </xf>
    <xf numFmtId="0" fontId="0" fillId="0" borderId="22" xfId="0" applyNumberFormat="1" applyFont="1" applyBorder="1" applyAlignment="1">
      <alignment horizontal="right" vertical="center"/>
    </xf>
    <xf numFmtId="1" fontId="7" fillId="0" borderId="22" xfId="0" applyNumberFormat="1" applyFont="1" applyFill="1" applyBorder="1" applyAlignment="1" quotePrefix="1">
      <alignment horizontal="right" vertical="center" wrapText="1"/>
    </xf>
    <xf numFmtId="0" fontId="7" fillId="0" borderId="22" xfId="0" applyFont="1" applyBorder="1" applyAlignment="1">
      <alignment wrapText="1"/>
    </xf>
    <xf numFmtId="0" fontId="1" fillId="0" borderId="22" xfId="594" applyFont="1" applyFill="1" applyBorder="1" applyAlignment="1">
      <alignment horizontal="right" vertical="center"/>
      <protection/>
    </xf>
    <xf numFmtId="0" fontId="1" fillId="0" borderId="22" xfId="0" applyFont="1" applyFill="1" applyBorder="1" applyAlignment="1">
      <alignment/>
    </xf>
    <xf numFmtId="0" fontId="7" fillId="0" borderId="22" xfId="599" applyFont="1" applyFill="1" applyBorder="1" applyAlignment="1">
      <alignment horizontal="right"/>
      <protection/>
    </xf>
    <xf numFmtId="0" fontId="1" fillId="0" borderId="22" xfId="0" applyFont="1" applyBorder="1" applyAlignment="1" applyProtection="1">
      <alignment vertical="top" wrapText="1" readingOrder="1"/>
      <protection locked="0"/>
    </xf>
    <xf numFmtId="0" fontId="12" fillId="0" borderId="22" xfId="0" applyFont="1" applyBorder="1" applyAlignment="1">
      <alignment horizontal="right"/>
    </xf>
    <xf numFmtId="0" fontId="12" fillId="0" borderId="22" xfId="0" applyFont="1" applyBorder="1" applyAlignment="1">
      <alignment horizontal="right" wrapText="1"/>
    </xf>
    <xf numFmtId="0" fontId="12" fillId="0" borderId="22" xfId="0" applyFont="1" applyFill="1" applyBorder="1" applyAlignment="1">
      <alignment horizontal="right" wrapText="1"/>
    </xf>
    <xf numFmtId="2" fontId="12" fillId="0" borderId="22" xfId="0" applyNumberFormat="1" applyFont="1" applyBorder="1" applyAlignment="1">
      <alignment horizontal="right" wrapText="1"/>
    </xf>
    <xf numFmtId="2" fontId="12" fillId="0" borderId="22" xfId="0" applyNumberFormat="1" applyFont="1" applyBorder="1" applyAlignment="1">
      <alignment horizontal="right"/>
    </xf>
    <xf numFmtId="2" fontId="7" fillId="0" borderId="22" xfId="468" applyNumberFormat="1" applyFont="1" applyBorder="1" applyAlignment="1">
      <alignment horizontal="right"/>
      <protection/>
    </xf>
    <xf numFmtId="2" fontId="7" fillId="0" borderId="22" xfId="518" applyNumberFormat="1" applyFont="1" applyBorder="1" applyAlignment="1">
      <alignment horizontal="right"/>
      <protection/>
    </xf>
    <xf numFmtId="2" fontId="7" fillId="0" borderId="22" xfId="612" applyNumberFormat="1" applyFont="1" applyBorder="1">
      <alignment/>
      <protection/>
    </xf>
    <xf numFmtId="0" fontId="80" fillId="0" borderId="22" xfId="0" applyFont="1" applyBorder="1" applyAlignment="1">
      <alignment horizontal="center"/>
    </xf>
    <xf numFmtId="2" fontId="80" fillId="0" borderId="22" xfId="0" applyNumberFormat="1" applyFont="1" applyBorder="1" applyAlignment="1">
      <alignment horizontal="center"/>
    </xf>
    <xf numFmtId="4" fontId="7" fillId="0" borderId="22" xfId="452" applyNumberFormat="1" applyFont="1" applyBorder="1">
      <alignment/>
      <protection/>
    </xf>
    <xf numFmtId="0" fontId="80" fillId="0" borderId="22" xfId="0" applyNumberFormat="1" applyFont="1" applyBorder="1" applyAlignment="1">
      <alignment horizontal="center"/>
    </xf>
    <xf numFmtId="2" fontId="80" fillId="0" borderId="22" xfId="285" applyNumberFormat="1" applyFont="1" applyBorder="1" applyAlignment="1">
      <alignment horizontal="center"/>
    </xf>
    <xf numFmtId="2" fontId="7" fillId="0" borderId="22" xfId="0" applyNumberFormat="1" applyFont="1" applyBorder="1" applyAlignment="1">
      <alignment/>
    </xf>
    <xf numFmtId="0" fontId="7" fillId="0" borderId="22" xfId="612" applyNumberFormat="1" applyFont="1" applyBorder="1" applyAlignment="1">
      <alignment horizontal="right"/>
      <protection/>
    </xf>
    <xf numFmtId="0" fontId="7" fillId="0" borderId="22" xfId="0" applyNumberFormat="1" applyFont="1" applyBorder="1" applyAlignment="1">
      <alignment horizontal="right"/>
    </xf>
    <xf numFmtId="2" fontId="7" fillId="0" borderId="22" xfId="285" applyNumberFormat="1" applyFont="1" applyBorder="1" applyAlignment="1">
      <alignment horizontal="right"/>
    </xf>
    <xf numFmtId="2" fontId="7" fillId="0" borderId="43" xfId="468" applyNumberFormat="1" applyFont="1" applyBorder="1" applyAlignment="1">
      <alignment horizontal="right"/>
      <protection/>
    </xf>
    <xf numFmtId="0" fontId="7" fillId="0" borderId="43" xfId="482" applyFont="1" applyBorder="1" applyAlignment="1">
      <alignment horizontal="right"/>
      <protection/>
    </xf>
    <xf numFmtId="0" fontId="7" fillId="0" borderId="43" xfId="482" applyBorder="1">
      <alignment/>
      <protection/>
    </xf>
    <xf numFmtId="2" fontId="7" fillId="0" borderId="43" xfId="482" applyNumberFormat="1" applyBorder="1">
      <alignment/>
      <protection/>
    </xf>
    <xf numFmtId="2" fontId="7" fillId="0" borderId="54" xfId="482" applyNumberFormat="1" applyBorder="1">
      <alignment/>
      <protection/>
    </xf>
    <xf numFmtId="0" fontId="7" fillId="0" borderId="43" xfId="480" applyBorder="1">
      <alignment/>
      <protection/>
    </xf>
    <xf numFmtId="0" fontId="7" fillId="0" borderId="43" xfId="468" applyFont="1" applyBorder="1" applyAlignment="1">
      <alignment horizontal="right"/>
      <protection/>
    </xf>
    <xf numFmtId="0" fontId="63" fillId="0" borderId="22" xfId="458" applyFont="1" applyBorder="1" applyAlignment="1">
      <alignment horizontal="right"/>
      <protection/>
    </xf>
    <xf numFmtId="2" fontId="7" fillId="100" borderId="22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7" fillId="0" borderId="22" xfId="458" applyFont="1" applyBorder="1" applyAlignment="1">
      <alignment horizontal="right"/>
      <protection/>
    </xf>
    <xf numFmtId="0" fontId="7" fillId="0" borderId="48" xfId="482" applyFont="1" applyBorder="1" applyAlignment="1">
      <alignment horizontal="right"/>
      <protection/>
    </xf>
    <xf numFmtId="0" fontId="7" fillId="0" borderId="22" xfId="458" applyNumberFormat="1" applyFont="1" applyBorder="1" applyAlignment="1">
      <alignment horizontal="right"/>
      <protection/>
    </xf>
    <xf numFmtId="0" fontId="84" fillId="0" borderId="22" xfId="0" applyFont="1" applyBorder="1" applyAlignment="1">
      <alignment horizontal="right" wrapText="1"/>
    </xf>
    <xf numFmtId="0" fontId="7" fillId="100" borderId="0" xfId="0" applyNumberFormat="1" applyFont="1" applyFill="1" applyAlignment="1">
      <alignment horizontal="right" wrapText="1"/>
    </xf>
    <xf numFmtId="0" fontId="7" fillId="100" borderId="22" xfId="462" applyNumberFormat="1" applyFont="1" applyFill="1" applyBorder="1" applyAlignment="1">
      <alignment horizontal="right" wrapText="1"/>
      <protection/>
    </xf>
    <xf numFmtId="0" fontId="80" fillId="0" borderId="22" xfId="0" applyFont="1" applyBorder="1" applyAlignment="1">
      <alignment horizontal="right" vertical="center"/>
    </xf>
    <xf numFmtId="2" fontId="80" fillId="0" borderId="22" xfId="0" applyNumberFormat="1" applyFont="1" applyBorder="1" applyAlignment="1">
      <alignment horizontal="right" vertical="center"/>
    </xf>
    <xf numFmtId="172" fontId="11" fillId="0" borderId="22" xfId="285" applyNumberFormat="1" applyFont="1" applyFill="1" applyBorder="1" applyAlignment="1">
      <alignment horizontal="right"/>
    </xf>
    <xf numFmtId="0" fontId="11" fillId="0" borderId="22" xfId="285" applyNumberFormat="1" applyFont="1" applyBorder="1" applyAlignment="1">
      <alignment horizontal="right"/>
    </xf>
    <xf numFmtId="0" fontId="11" fillId="0" borderId="22" xfId="285" applyNumberFormat="1" applyFont="1" applyFill="1" applyBorder="1" applyAlignment="1">
      <alignment horizontal="right"/>
    </xf>
    <xf numFmtId="0" fontId="0" fillId="100" borderId="22" xfId="0" applyFill="1" applyBorder="1" applyAlignment="1">
      <alignment/>
    </xf>
    <xf numFmtId="2" fontId="7" fillId="0" borderId="22" xfId="0" applyNumberFormat="1" applyFont="1" applyBorder="1" applyAlignment="1">
      <alignment/>
    </xf>
    <xf numFmtId="43" fontId="12" fillId="0" borderId="22" xfId="285" applyFont="1" applyBorder="1" applyAlignment="1">
      <alignment/>
    </xf>
    <xf numFmtId="43" fontId="7" fillId="0" borderId="22" xfId="285" applyFont="1" applyBorder="1" applyAlignment="1">
      <alignment/>
    </xf>
    <xf numFmtId="0" fontId="12" fillId="0" borderId="22" xfId="0" applyNumberFormat="1" applyFont="1" applyBorder="1" applyAlignment="1">
      <alignment/>
    </xf>
    <xf numFmtId="0" fontId="12" fillId="0" borderId="22" xfId="285" applyNumberFormat="1" applyFont="1" applyBorder="1" applyAlignment="1">
      <alignment/>
    </xf>
    <xf numFmtId="39" fontId="12" fillId="0" borderId="22" xfId="285" applyNumberFormat="1" applyFont="1" applyBorder="1" applyAlignment="1">
      <alignment/>
    </xf>
    <xf numFmtId="0" fontId="80" fillId="0" borderId="2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2" xfId="0" applyFont="1" applyBorder="1" applyAlignment="1">
      <alignment/>
    </xf>
    <xf numFmtId="4" fontId="0" fillId="0" borderId="22" xfId="297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297" applyNumberFormat="1" applyFont="1" applyBorder="1" applyAlignment="1">
      <alignment/>
    </xf>
    <xf numFmtId="0" fontId="80" fillId="0" borderId="22" xfId="0" applyFont="1" applyBorder="1" applyAlignment="1">
      <alignment horizontal="right"/>
    </xf>
    <xf numFmtId="2" fontId="80" fillId="0" borderId="22" xfId="0" applyNumberFormat="1" applyFont="1" applyBorder="1" applyAlignment="1">
      <alignment horizontal="right"/>
    </xf>
    <xf numFmtId="0" fontId="85" fillId="100" borderId="22" xfId="0" applyFont="1" applyFill="1" applyBorder="1" applyAlignment="1">
      <alignment/>
    </xf>
    <xf numFmtId="2" fontId="0" fillId="0" borderId="46" xfId="0" applyNumberFormat="1" applyBorder="1" applyAlignment="1">
      <alignment horizontal="right" wrapText="1"/>
    </xf>
    <xf numFmtId="2" fontId="0" fillId="0" borderId="22" xfId="0" applyNumberFormat="1" applyFont="1" applyFill="1" applyBorder="1" applyAlignment="1">
      <alignment horizontal="right"/>
    </xf>
    <xf numFmtId="2" fontId="11" fillId="0" borderId="22" xfId="285" applyNumberFormat="1" applyFont="1" applyFill="1" applyBorder="1" applyAlignment="1">
      <alignment horizontal="right"/>
    </xf>
    <xf numFmtId="0" fontId="84" fillId="0" borderId="22" xfId="0" applyFont="1" applyBorder="1" applyAlignment="1">
      <alignment horizontal="right"/>
    </xf>
    <xf numFmtId="1" fontId="84" fillId="0" borderId="22" xfId="0" applyNumberFormat="1" applyFont="1" applyBorder="1" applyAlignment="1">
      <alignment horizontal="right"/>
    </xf>
    <xf numFmtId="1" fontId="0" fillId="0" borderId="22" xfId="0" applyNumberFormat="1" applyFill="1" applyBorder="1" applyAlignment="1">
      <alignment/>
    </xf>
    <xf numFmtId="186" fontId="0" fillId="0" borderId="22" xfId="0" applyNumberFormat="1" applyBorder="1" applyAlignment="1">
      <alignment/>
    </xf>
    <xf numFmtId="0" fontId="80" fillId="0" borderId="22" xfId="0" applyFont="1" applyFill="1" applyBorder="1" applyAlignment="1">
      <alignment wrapText="1"/>
    </xf>
    <xf numFmtId="0" fontId="80" fillId="0" borderId="22" xfId="0" applyFont="1" applyFill="1" applyBorder="1" applyAlignment="1">
      <alignment/>
    </xf>
    <xf numFmtId="2" fontId="0" fillId="0" borderId="22" xfId="0" applyNumberFormat="1" applyFill="1" applyBorder="1" applyAlignment="1">
      <alignment horizontal="right" vertical="center"/>
    </xf>
    <xf numFmtId="172" fontId="1" fillId="0" borderId="22" xfId="285" applyNumberFormat="1" applyFont="1" applyFill="1" applyBorder="1" applyAlignment="1">
      <alignment/>
    </xf>
    <xf numFmtId="43" fontId="1" fillId="0" borderId="22" xfId="285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0" fontId="14" fillId="0" borderId="22" xfId="0" applyFont="1" applyBorder="1" applyAlignment="1">
      <alignment/>
    </xf>
    <xf numFmtId="174" fontId="7" fillId="0" borderId="22" xfId="297" applyNumberFormat="1" applyFill="1" applyBorder="1" applyAlignment="1">
      <alignment/>
    </xf>
    <xf numFmtId="0" fontId="7" fillId="0" borderId="22" xfId="0" applyFont="1" applyBorder="1" applyAlignment="1">
      <alignment horizontal="right" wrapText="1"/>
    </xf>
    <xf numFmtId="0" fontId="7" fillId="0" borderId="22" xfId="0" applyFont="1" applyFill="1" applyBorder="1" applyAlignment="1">
      <alignment horizontal="right" wrapText="1"/>
    </xf>
    <xf numFmtId="2" fontId="7" fillId="0" borderId="22" xfId="0" applyNumberFormat="1" applyFont="1" applyBorder="1" applyAlignment="1">
      <alignment horizontal="right" wrapText="1"/>
    </xf>
    <xf numFmtId="0" fontId="1" fillId="100" borderId="22" xfId="0" applyFont="1" applyFill="1" applyBorder="1" applyAlignment="1">
      <alignment horizontal="right"/>
    </xf>
    <xf numFmtId="0" fontId="1" fillId="100" borderId="22" xfId="0" applyFont="1" applyFill="1" applyBorder="1" applyAlignment="1">
      <alignment/>
    </xf>
    <xf numFmtId="2" fontId="1" fillId="100" borderId="22" xfId="0" applyNumberFormat="1" applyFont="1" applyFill="1" applyBorder="1" applyAlignment="1">
      <alignment/>
    </xf>
    <xf numFmtId="184" fontId="1" fillId="100" borderId="22" xfId="0" applyNumberFormat="1" applyFont="1" applyFill="1" applyBorder="1" applyAlignment="1">
      <alignment horizontal="right"/>
    </xf>
    <xf numFmtId="186" fontId="1" fillId="100" borderId="22" xfId="0" applyNumberFormat="1" applyFont="1" applyFill="1" applyBorder="1" applyAlignment="1">
      <alignment horizontal="right"/>
    </xf>
    <xf numFmtId="0" fontId="7" fillId="0" borderId="22" xfId="297" applyNumberFormat="1" applyFont="1" applyBorder="1" applyAlignment="1">
      <alignment/>
    </xf>
    <xf numFmtId="0" fontId="84" fillId="0" borderId="22" xfId="0" applyNumberFormat="1" applyFont="1" applyBorder="1" applyAlignment="1">
      <alignment horizontal="right" wrapText="1"/>
    </xf>
    <xf numFmtId="0" fontId="84" fillId="0" borderId="22" xfId="0" applyFont="1" applyFill="1" applyBorder="1" applyAlignment="1">
      <alignment/>
    </xf>
    <xf numFmtId="0" fontId="84" fillId="0" borderId="22" xfId="0" applyFont="1" applyBorder="1" applyAlignment="1">
      <alignment/>
    </xf>
    <xf numFmtId="2" fontId="84" fillId="0" borderId="22" xfId="0" applyNumberFormat="1" applyFont="1" applyBorder="1" applyAlignment="1">
      <alignment/>
    </xf>
    <xf numFmtId="1" fontId="84" fillId="0" borderId="22" xfId="0" applyNumberFormat="1" applyFont="1" applyFill="1" applyBorder="1" applyAlignment="1">
      <alignment horizontal="right" wrapText="1"/>
    </xf>
    <xf numFmtId="1" fontId="84" fillId="0" borderId="22" xfId="0" applyNumberFormat="1" applyFont="1" applyBorder="1" applyAlignment="1">
      <alignment horizontal="right" wrapText="1"/>
    </xf>
    <xf numFmtId="0" fontId="76" fillId="0" borderId="22" xfId="0" applyFont="1" applyBorder="1" applyAlignment="1">
      <alignment horizontal="right" wrapText="1"/>
    </xf>
    <xf numFmtId="0" fontId="76" fillId="100" borderId="22" xfId="0" applyFont="1" applyFill="1" applyBorder="1" applyAlignment="1">
      <alignment horizontal="right"/>
    </xf>
    <xf numFmtId="0" fontId="7" fillId="100" borderId="22" xfId="0" applyFont="1" applyFill="1" applyBorder="1" applyAlignment="1">
      <alignment horizontal="right"/>
    </xf>
    <xf numFmtId="1" fontId="76" fillId="100" borderId="22" xfId="297" applyNumberFormat="1" applyFont="1" applyFill="1" applyBorder="1" applyAlignment="1">
      <alignment horizontal="right"/>
    </xf>
    <xf numFmtId="1" fontId="76" fillId="100" borderId="22" xfId="0" applyNumberFormat="1" applyFont="1" applyFill="1" applyBorder="1" applyAlignment="1">
      <alignment horizontal="right"/>
    </xf>
    <xf numFmtId="2" fontId="76" fillId="100" borderId="22" xfId="0" applyNumberFormat="1" applyFont="1" applyFill="1" applyBorder="1" applyAlignment="1">
      <alignment horizontal="right"/>
    </xf>
    <xf numFmtId="0" fontId="7" fillId="0" borderId="22" xfId="0" applyFont="1" applyBorder="1" applyAlignment="1" quotePrefix="1">
      <alignment horizontal="right" wrapText="1"/>
    </xf>
    <xf numFmtId="0" fontId="7" fillId="0" borderId="48" xfId="0" applyFont="1" applyBorder="1" applyAlignment="1">
      <alignment horizontal="center"/>
    </xf>
    <xf numFmtId="2" fontId="0" fillId="0" borderId="49" xfId="0" applyNumberFormat="1" applyBorder="1" applyAlignment="1">
      <alignment/>
    </xf>
    <xf numFmtId="2" fontId="7" fillId="0" borderId="22" xfId="615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0" fontId="7" fillId="0" borderId="22" xfId="527" applyFont="1" applyBorder="1" applyAlignment="1">
      <alignment horizontal="right"/>
      <protection/>
    </xf>
    <xf numFmtId="0" fontId="0" fillId="0" borderId="22" xfId="527" applyFont="1" applyBorder="1" applyAlignment="1">
      <alignment horizontal="right"/>
      <protection/>
    </xf>
    <xf numFmtId="0" fontId="0" fillId="0" borderId="22" xfId="514" applyBorder="1" applyAlignment="1">
      <alignment horizontal="right"/>
      <protection/>
    </xf>
    <xf numFmtId="2" fontId="7" fillId="0" borderId="22" xfId="527" applyNumberFormat="1" applyFont="1" applyBorder="1" applyAlignment="1">
      <alignment horizontal="right"/>
      <protection/>
    </xf>
    <xf numFmtId="0" fontId="0" fillId="0" borderId="22" xfId="0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0" fontId="7" fillId="0" borderId="22" xfId="483" applyBorder="1">
      <alignment/>
      <protection/>
    </xf>
    <xf numFmtId="2" fontId="7" fillId="0" borderId="22" xfId="483" applyNumberFormat="1" applyBorder="1">
      <alignment/>
      <protection/>
    </xf>
    <xf numFmtId="4" fontId="7" fillId="0" borderId="22" xfId="483" applyNumberFormat="1" applyBorder="1">
      <alignment/>
      <protection/>
    </xf>
    <xf numFmtId="3" fontId="7" fillId="0" borderId="22" xfId="483" applyNumberFormat="1" applyBorder="1" applyAlignment="1">
      <alignment horizontal="right"/>
      <protection/>
    </xf>
    <xf numFmtId="0" fontId="7" fillId="0" borderId="22" xfId="483" applyNumberFormat="1" applyBorder="1" applyAlignment="1">
      <alignment horizontal="right"/>
      <protection/>
    </xf>
    <xf numFmtId="0" fontId="7" fillId="0" borderId="22" xfId="483" applyNumberFormat="1" applyBorder="1">
      <alignment/>
      <protection/>
    </xf>
    <xf numFmtId="0" fontId="1" fillId="0" borderId="0" xfId="483" applyNumberFormat="1" applyFont="1">
      <alignment/>
      <protection/>
    </xf>
    <xf numFmtId="0" fontId="7" fillId="0" borderId="22" xfId="481" applyNumberFormat="1" applyBorder="1">
      <alignment/>
      <protection/>
    </xf>
    <xf numFmtId="0" fontId="7" fillId="0" borderId="22" xfId="481" applyNumberFormat="1" applyFont="1" applyBorder="1">
      <alignment/>
      <protection/>
    </xf>
    <xf numFmtId="0" fontId="7" fillId="0" borderId="22" xfId="481" applyNumberFormat="1" applyBorder="1" applyAlignment="1">
      <alignment horizontal="right"/>
      <protection/>
    </xf>
    <xf numFmtId="0" fontId="7" fillId="0" borderId="22" xfId="481" applyNumberFormat="1" applyFill="1" applyBorder="1" applyAlignment="1">
      <alignment horizontal="right"/>
      <protection/>
    </xf>
    <xf numFmtId="0" fontId="7" fillId="0" borderId="22" xfId="0" applyNumberFormat="1" applyFont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wrapText="1"/>
    </xf>
    <xf numFmtId="0" fontId="7" fillId="0" borderId="10" xfId="297" applyNumberFormat="1" applyFont="1" applyFill="1" applyBorder="1" applyAlignment="1">
      <alignment/>
    </xf>
    <xf numFmtId="0" fontId="7" fillId="0" borderId="42" xfId="297" applyNumberFormat="1" applyFont="1" applyFill="1" applyBorder="1" applyAlignment="1">
      <alignment/>
    </xf>
    <xf numFmtId="0" fontId="7" fillId="0" borderId="22" xfId="297" applyNumberFormat="1" applyFont="1" applyFill="1" applyBorder="1" applyAlignment="1">
      <alignment wrapText="1"/>
    </xf>
    <xf numFmtId="2" fontId="7" fillId="0" borderId="22" xfId="297" applyNumberFormat="1" applyFont="1" applyFill="1" applyBorder="1" applyAlignment="1">
      <alignment wrapText="1"/>
    </xf>
    <xf numFmtId="2" fontId="84" fillId="0" borderId="22" xfId="0" applyNumberFormat="1" applyFont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/>
    </xf>
    <xf numFmtId="173" fontId="7" fillId="0" borderId="22" xfId="285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/>
    </xf>
    <xf numFmtId="0" fontId="7" fillId="0" borderId="22" xfId="285" applyNumberFormat="1" applyFont="1" applyFill="1" applyBorder="1" applyAlignment="1">
      <alignment horizontal="right" vertical="top" wrapText="1"/>
    </xf>
    <xf numFmtId="2" fontId="7" fillId="0" borderId="22" xfId="285" applyNumberFormat="1" applyFont="1" applyFill="1" applyBorder="1" applyAlignment="1">
      <alignment horizontal="right" vertical="top" wrapText="1"/>
    </xf>
    <xf numFmtId="2" fontId="7" fillId="0" borderId="22" xfId="285" applyNumberFormat="1" applyFont="1" applyFill="1" applyBorder="1" applyAlignment="1">
      <alignment horizontal="right"/>
    </xf>
    <xf numFmtId="0" fontId="7" fillId="0" borderId="22" xfId="285" applyNumberFormat="1" applyFont="1" applyBorder="1" applyAlignment="1">
      <alignment/>
    </xf>
    <xf numFmtId="43" fontId="7" fillId="0" borderId="22" xfId="285" applyFont="1" applyBorder="1" applyAlignment="1">
      <alignment/>
    </xf>
    <xf numFmtId="39" fontId="7" fillId="0" borderId="22" xfId="285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22" xfId="0" applyNumberFormat="1" applyBorder="1" applyAlignment="1">
      <alignment horizontal="right" wrapText="1"/>
    </xf>
    <xf numFmtId="1" fontId="1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7" fillId="0" borderId="22" xfId="598" applyNumberFormat="1" applyFont="1" applyBorder="1" applyAlignment="1">
      <alignment horizontal="right"/>
      <protection/>
    </xf>
    <xf numFmtId="0" fontId="1" fillId="0" borderId="22" xfId="600" applyNumberFormat="1" applyFont="1" applyBorder="1">
      <alignment/>
      <protection/>
    </xf>
    <xf numFmtId="0" fontId="84" fillId="0" borderId="22" xfId="614" applyNumberFormat="1" applyFont="1" applyBorder="1" applyAlignment="1">
      <alignment/>
    </xf>
    <xf numFmtId="0" fontId="86" fillId="0" borderId="22" xfId="0" applyNumberFormat="1" applyFon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1" fillId="0" borderId="48" xfId="0" applyFont="1" applyBorder="1" applyAlignment="1">
      <alignment/>
    </xf>
    <xf numFmtId="0" fontId="7" fillId="0" borderId="22" xfId="0" applyNumberFormat="1" applyFont="1" applyFill="1" applyBorder="1" applyAlignment="1" quotePrefix="1">
      <alignment horizontal="right" vertical="center" wrapText="1"/>
    </xf>
    <xf numFmtId="0" fontId="7" fillId="0" borderId="22" xfId="0" applyNumberFormat="1" applyFont="1" applyBorder="1" applyAlignment="1">
      <alignment wrapText="1"/>
    </xf>
    <xf numFmtId="0" fontId="0" fillId="0" borderId="46" xfId="0" applyNumberFormat="1" applyBorder="1" applyAlignment="1">
      <alignment horizontal="right" wrapText="1"/>
    </xf>
    <xf numFmtId="0" fontId="1" fillId="0" borderId="22" xfId="0" applyNumberFormat="1" applyFont="1" applyBorder="1" applyAlignment="1">
      <alignment/>
    </xf>
    <xf numFmtId="0" fontId="85" fillId="0" borderId="22" xfId="0" applyNumberFormat="1" applyFont="1" applyBorder="1" applyAlignment="1">
      <alignment/>
    </xf>
    <xf numFmtId="0" fontId="14" fillId="100" borderId="55" xfId="479" applyNumberFormat="1" applyFont="1" applyFill="1" applyBorder="1" applyAlignment="1">
      <alignment horizontal="right" vertical="center"/>
      <protection/>
    </xf>
    <xf numFmtId="0" fontId="1" fillId="0" borderId="22" xfId="0" applyNumberFormat="1" applyFont="1" applyFill="1" applyBorder="1" applyAlignment="1">
      <alignment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/>
    </xf>
    <xf numFmtId="0" fontId="14" fillId="0" borderId="22" xfId="481" applyFont="1" applyBorder="1" applyAlignment="1">
      <alignment horizontal="right"/>
      <protection/>
    </xf>
    <xf numFmtId="0" fontId="1" fillId="0" borderId="22" xfId="0" applyNumberFormat="1" applyFont="1" applyBorder="1" applyAlignment="1" applyProtection="1">
      <alignment vertical="top" wrapText="1" readingOrder="1"/>
      <protection locked="0"/>
    </xf>
    <xf numFmtId="0" fontId="1" fillId="0" borderId="22" xfId="0" applyNumberFormat="1" applyFont="1" applyFill="1" applyBorder="1" applyAlignment="1">
      <alignment/>
    </xf>
    <xf numFmtId="0" fontId="7" fillId="0" borderId="22" xfId="599" applyNumberFormat="1" applyFont="1" applyFill="1" applyBorder="1" applyAlignment="1">
      <alignment horizontal="right"/>
      <protection/>
    </xf>
    <xf numFmtId="0" fontId="0" fillId="0" borderId="22" xfId="0" applyNumberFormat="1" applyFont="1" applyBorder="1" applyAlignment="1">
      <alignment/>
    </xf>
    <xf numFmtId="0" fontId="0" fillId="0" borderId="22" xfId="285" applyNumberFormat="1" applyFont="1" applyBorder="1" applyAlignment="1">
      <alignment wrapText="1"/>
    </xf>
    <xf numFmtId="0" fontId="0" fillId="0" borderId="22" xfId="0" applyNumberFormat="1" applyBorder="1" applyAlignment="1">
      <alignment/>
    </xf>
    <xf numFmtId="0" fontId="83" fillId="0" borderId="22" xfId="301" applyNumberFormat="1" applyFont="1" applyBorder="1" applyAlignment="1">
      <alignment/>
    </xf>
    <xf numFmtId="0" fontId="0" fillId="100" borderId="56" xfId="301" applyNumberFormat="1" applyFont="1" applyFill="1" applyBorder="1" applyAlignment="1">
      <alignment horizontal="right"/>
    </xf>
    <xf numFmtId="0" fontId="0" fillId="0" borderId="22" xfId="510" applyNumberFormat="1" applyBorder="1">
      <alignment/>
      <protection/>
    </xf>
    <xf numFmtId="0" fontId="13" fillId="0" borderId="22" xfId="30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48" xfId="0" applyFont="1" applyBorder="1" applyAlignment="1">
      <alignment horizontal="right"/>
    </xf>
    <xf numFmtId="0" fontId="1" fillId="0" borderId="22" xfId="285" applyNumberFormat="1" applyFont="1" applyFill="1" applyBorder="1" applyAlignment="1">
      <alignment horizontal="right"/>
    </xf>
    <xf numFmtId="0" fontId="7" fillId="0" borderId="22" xfId="0" applyNumberFormat="1" applyFont="1" applyBorder="1" applyAlignment="1">
      <alignment horizontal="center"/>
    </xf>
    <xf numFmtId="0" fontId="7" fillId="0" borderId="22" xfId="466" applyNumberFormat="1" applyFont="1" applyBorder="1" applyAlignment="1">
      <alignment horizontal="right"/>
      <protection/>
    </xf>
    <xf numFmtId="2" fontId="0" fillId="87" borderId="22" xfId="0" applyNumberFormat="1" applyFill="1" applyBorder="1" applyAlignment="1">
      <alignment/>
    </xf>
    <xf numFmtId="2" fontId="83" fillId="103" borderId="22" xfId="0" applyNumberFormat="1" applyFont="1" applyFill="1" applyBorder="1" applyAlignment="1">
      <alignment/>
    </xf>
    <xf numFmtId="0" fontId="0" fillId="105" borderId="0" xfId="0" applyFill="1" applyBorder="1" applyAlignment="1">
      <alignment/>
    </xf>
    <xf numFmtId="0" fontId="0" fillId="105" borderId="0" xfId="0" applyFill="1" applyAlignment="1">
      <alignment/>
    </xf>
    <xf numFmtId="0" fontId="5" fillId="105" borderId="22" xfId="0" applyFont="1" applyFill="1" applyBorder="1" applyAlignment="1">
      <alignment horizontal="center" vertical="center"/>
    </xf>
    <xf numFmtId="2" fontId="5" fillId="105" borderId="22" xfId="0" applyNumberFormat="1" applyFont="1" applyFill="1" applyBorder="1" applyAlignment="1">
      <alignment horizontal="center" vertical="center"/>
    </xf>
    <xf numFmtId="0" fontId="5" fillId="105" borderId="22" xfId="0" applyFont="1" applyFill="1" applyBorder="1" applyAlignment="1">
      <alignment/>
    </xf>
    <xf numFmtId="0" fontId="6" fillId="105" borderId="22" xfId="0" applyFont="1" applyFill="1" applyBorder="1" applyAlignment="1">
      <alignment/>
    </xf>
    <xf numFmtId="0" fontId="1" fillId="105" borderId="22" xfId="0" applyFont="1" applyFill="1" applyBorder="1" applyAlignment="1">
      <alignment horizontal="right"/>
    </xf>
    <xf numFmtId="2" fontId="1" fillId="105" borderId="22" xfId="0" applyNumberFormat="1" applyFont="1" applyFill="1" applyBorder="1" applyAlignment="1">
      <alignment horizontal="right"/>
    </xf>
    <xf numFmtId="2" fontId="1" fillId="105" borderId="22" xfId="0" applyNumberFormat="1" applyFont="1" applyFill="1" applyBorder="1" applyAlignment="1">
      <alignment/>
    </xf>
    <xf numFmtId="0" fontId="7" fillId="105" borderId="22" xfId="0" applyFont="1" applyFill="1" applyBorder="1" applyAlignment="1">
      <alignment horizontal="right"/>
    </xf>
    <xf numFmtId="0" fontId="7" fillId="105" borderId="22" xfId="0" applyFont="1" applyFill="1" applyBorder="1" applyAlignment="1">
      <alignment/>
    </xf>
    <xf numFmtId="0" fontId="0" fillId="105" borderId="22" xfId="0" applyFill="1" applyBorder="1" applyAlignment="1">
      <alignment/>
    </xf>
    <xf numFmtId="0" fontId="0" fillId="105" borderId="22" xfId="0" applyFill="1" applyBorder="1" applyAlignment="1">
      <alignment horizontal="right"/>
    </xf>
    <xf numFmtId="0" fontId="7" fillId="105" borderId="22" xfId="464" applyFont="1" applyFill="1" applyBorder="1" applyAlignment="1">
      <alignment horizontal="right"/>
      <protection/>
    </xf>
    <xf numFmtId="0" fontId="7" fillId="105" borderId="22" xfId="470" applyFont="1" applyFill="1" applyBorder="1" applyAlignment="1">
      <alignment horizontal="right"/>
      <protection/>
    </xf>
    <xf numFmtId="0" fontId="11" fillId="105" borderId="22" xfId="285" applyNumberFormat="1" applyFont="1" applyFill="1" applyBorder="1" applyAlignment="1">
      <alignment horizontal="right"/>
    </xf>
    <xf numFmtId="2" fontId="11" fillId="105" borderId="22" xfId="285" applyNumberFormat="1" applyFont="1" applyFill="1" applyBorder="1" applyAlignment="1">
      <alignment horizontal="right"/>
    </xf>
    <xf numFmtId="2" fontId="7" fillId="105" borderId="22" xfId="464" applyNumberFormat="1" applyFont="1" applyFill="1" applyBorder="1" applyAlignment="1">
      <alignment horizontal="right"/>
      <protection/>
    </xf>
    <xf numFmtId="0" fontId="0" fillId="105" borderId="22" xfId="0" applyNumberFormat="1" applyFill="1" applyBorder="1" applyAlignment="1">
      <alignment/>
    </xf>
    <xf numFmtId="0" fontId="0" fillId="105" borderId="22" xfId="0" applyNumberFormat="1" applyFont="1" applyFill="1" applyBorder="1" applyAlignment="1">
      <alignment/>
    </xf>
    <xf numFmtId="0" fontId="7" fillId="105" borderId="22" xfId="468" applyFont="1" applyFill="1" applyBorder="1" applyAlignment="1">
      <alignment horizontal="right"/>
      <protection/>
    </xf>
    <xf numFmtId="0" fontId="7" fillId="105" borderId="22" xfId="458" applyFont="1" applyFill="1" applyBorder="1" applyAlignment="1">
      <alignment horizontal="right"/>
      <protection/>
    </xf>
    <xf numFmtId="2" fontId="7" fillId="105" borderId="22" xfId="458" applyNumberFormat="1" applyFont="1" applyFill="1" applyBorder="1" applyAlignment="1">
      <alignment horizontal="right"/>
      <protection/>
    </xf>
    <xf numFmtId="0" fontId="1" fillId="105" borderId="22" xfId="0" applyNumberFormat="1" applyFont="1" applyFill="1" applyBorder="1" applyAlignment="1">
      <alignment/>
    </xf>
    <xf numFmtId="0" fontId="7" fillId="105" borderId="22" xfId="458" applyNumberFormat="1" applyFont="1" applyFill="1" applyBorder="1" applyAlignment="1">
      <alignment horizontal="right"/>
      <protection/>
    </xf>
    <xf numFmtId="0" fontId="7" fillId="105" borderId="22" xfId="518" applyFont="1" applyFill="1" applyBorder="1" applyAlignment="1">
      <alignment horizontal="right"/>
      <protection/>
    </xf>
    <xf numFmtId="2" fontId="0" fillId="105" borderId="22" xfId="0" applyNumberFormat="1" applyFill="1" applyBorder="1" applyAlignment="1">
      <alignment horizontal="right"/>
    </xf>
    <xf numFmtId="0" fontId="7" fillId="105" borderId="22" xfId="0" applyNumberFormat="1" applyFont="1" applyFill="1" applyBorder="1" applyAlignment="1">
      <alignment horizontal="right"/>
    </xf>
    <xf numFmtId="0" fontId="5" fillId="105" borderId="22" xfId="0" applyFont="1" applyFill="1" applyBorder="1" applyAlignment="1">
      <alignment horizontal="right"/>
    </xf>
    <xf numFmtId="2" fontId="7" fillId="105" borderId="22" xfId="0" applyNumberFormat="1" applyFont="1" applyFill="1" applyBorder="1" applyAlignment="1">
      <alignment horizontal="right" vertical="center"/>
    </xf>
    <xf numFmtId="0" fontId="7" fillId="105" borderId="22" xfId="0" applyFont="1" applyFill="1" applyBorder="1" applyAlignment="1">
      <alignment horizontal="right" vertical="center"/>
    </xf>
    <xf numFmtId="2" fontId="0" fillId="105" borderId="22" xfId="0" applyNumberFormat="1" applyFill="1" applyBorder="1" applyAlignment="1">
      <alignment horizontal="right" vertical="center"/>
    </xf>
    <xf numFmtId="0" fontId="7" fillId="105" borderId="22" xfId="297" applyNumberFormat="1" applyFont="1" applyFill="1" applyBorder="1" applyAlignment="1">
      <alignment/>
    </xf>
    <xf numFmtId="0" fontId="7" fillId="105" borderId="22" xfId="0" applyNumberFormat="1" applyFont="1" applyFill="1" applyBorder="1" applyAlignment="1">
      <alignment/>
    </xf>
    <xf numFmtId="0" fontId="7" fillId="105" borderId="22" xfId="285" applyNumberFormat="1" applyFont="1" applyFill="1" applyBorder="1" applyAlignment="1">
      <alignment/>
    </xf>
    <xf numFmtId="2" fontId="7" fillId="105" borderId="22" xfId="285" applyNumberFormat="1" applyFont="1" applyFill="1" applyBorder="1" applyAlignment="1">
      <alignment/>
    </xf>
    <xf numFmtId="0" fontId="7" fillId="105" borderId="22" xfId="601" applyFont="1" applyFill="1" applyBorder="1" applyAlignment="1">
      <alignment horizontal="right"/>
      <protection/>
    </xf>
    <xf numFmtId="0" fontId="7" fillId="105" borderId="22" xfId="599" applyFont="1" applyFill="1" applyBorder="1" applyAlignment="1">
      <alignment horizontal="right"/>
      <protection/>
    </xf>
    <xf numFmtId="0" fontId="1" fillId="105" borderId="22" xfId="285" applyNumberFormat="1" applyFont="1" applyFill="1" applyBorder="1" applyAlignment="1">
      <alignment horizontal="right"/>
    </xf>
    <xf numFmtId="0" fontId="1" fillId="105" borderId="22" xfId="285" applyNumberFormat="1" applyFont="1" applyFill="1" applyBorder="1" applyAlignment="1">
      <alignment/>
    </xf>
    <xf numFmtId="172" fontId="1" fillId="105" borderId="22" xfId="285" applyNumberFormat="1" applyFont="1" applyFill="1" applyBorder="1" applyAlignment="1">
      <alignment/>
    </xf>
    <xf numFmtId="0" fontId="14" fillId="105" borderId="22" xfId="0" applyFont="1" applyFill="1" applyBorder="1" applyAlignment="1">
      <alignment/>
    </xf>
    <xf numFmtId="1" fontId="0" fillId="105" borderId="22" xfId="0" applyNumberFormat="1" applyFill="1" applyBorder="1" applyAlignment="1">
      <alignment/>
    </xf>
    <xf numFmtId="0" fontId="7" fillId="105" borderId="22" xfId="483" applyFill="1" applyBorder="1">
      <alignment/>
      <protection/>
    </xf>
    <xf numFmtId="3" fontId="7" fillId="105" borderId="22" xfId="483" applyNumberFormat="1" applyFill="1" applyBorder="1" applyAlignment="1">
      <alignment horizontal="right"/>
      <protection/>
    </xf>
    <xf numFmtId="0" fontId="7" fillId="105" borderId="22" xfId="483" applyNumberFormat="1" applyFill="1" applyBorder="1" applyAlignment="1">
      <alignment horizontal="right"/>
      <protection/>
    </xf>
    <xf numFmtId="0" fontId="7" fillId="105" borderId="22" xfId="483" applyNumberFormat="1" applyFill="1" applyBorder="1">
      <alignment/>
      <protection/>
    </xf>
    <xf numFmtId="0" fontId="1" fillId="105" borderId="22" xfId="483" applyNumberFormat="1" applyFont="1" applyFill="1" applyBorder="1">
      <alignment/>
      <protection/>
    </xf>
    <xf numFmtId="0" fontId="0" fillId="105" borderId="22" xfId="527" applyFont="1" applyFill="1" applyBorder="1" applyAlignment="1">
      <alignment horizontal="right"/>
      <protection/>
    </xf>
    <xf numFmtId="0" fontId="7" fillId="105" borderId="22" xfId="527" applyFont="1" applyFill="1" applyBorder="1" applyAlignment="1">
      <alignment horizontal="right"/>
      <protection/>
    </xf>
    <xf numFmtId="0" fontId="0" fillId="105" borderId="22" xfId="514" applyFill="1" applyBorder="1" applyAlignment="1">
      <alignment horizontal="right"/>
      <protection/>
    </xf>
    <xf numFmtId="0" fontId="7" fillId="105" borderId="22" xfId="297" applyNumberFormat="1" applyFont="1" applyFill="1" applyBorder="1" applyAlignment="1">
      <alignment wrapText="1"/>
    </xf>
    <xf numFmtId="0" fontId="7" fillId="105" borderId="22" xfId="454" applyFont="1" applyFill="1" applyBorder="1" applyAlignment="1">
      <alignment horizontal="right" vertical="top" wrapText="1"/>
      <protection/>
    </xf>
    <xf numFmtId="2" fontId="7" fillId="105" borderId="22" xfId="599" applyNumberFormat="1" applyFont="1" applyFill="1" applyBorder="1" applyAlignment="1">
      <alignment horizontal="right"/>
      <protection/>
    </xf>
    <xf numFmtId="0" fontId="7" fillId="105" borderId="22" xfId="455" applyFont="1" applyFill="1" applyBorder="1" applyAlignment="1">
      <alignment horizontal="right"/>
      <protection/>
    </xf>
    <xf numFmtId="0" fontId="7" fillId="105" borderId="22" xfId="454" applyNumberFormat="1" applyFont="1" applyFill="1" applyBorder="1" applyAlignment="1">
      <alignment horizontal="right" vertical="top" wrapText="1"/>
      <protection/>
    </xf>
    <xf numFmtId="0" fontId="0" fillId="105" borderId="22" xfId="0" applyNumberFormat="1" applyFill="1" applyBorder="1" applyAlignment="1">
      <alignment horizontal="right"/>
    </xf>
    <xf numFmtId="0" fontId="1" fillId="105" borderId="0" xfId="0" applyFont="1" applyFill="1" applyAlignment="1">
      <alignment/>
    </xf>
    <xf numFmtId="2" fontId="1" fillId="105" borderId="0" xfId="0" applyNumberFormat="1" applyFont="1" applyFill="1" applyAlignment="1">
      <alignment/>
    </xf>
    <xf numFmtId="189" fontId="1" fillId="105" borderId="0" xfId="0" applyNumberFormat="1" applyFont="1" applyFill="1" applyAlignment="1">
      <alignment/>
    </xf>
    <xf numFmtId="2" fontId="0" fillId="105" borderId="0" xfId="0" applyNumberFormat="1" applyFill="1" applyAlignment="1">
      <alignment/>
    </xf>
    <xf numFmtId="185" fontId="0" fillId="105" borderId="0" xfId="0" applyNumberFormat="1" applyFill="1" applyBorder="1" applyAlignment="1">
      <alignment/>
    </xf>
    <xf numFmtId="0" fontId="7" fillId="105" borderId="22" xfId="454" applyFont="1" applyFill="1" applyBorder="1" applyAlignment="1">
      <alignment horizontal="right"/>
      <protection/>
    </xf>
    <xf numFmtId="0" fontId="1" fillId="105" borderId="22" xfId="0" applyFont="1" applyFill="1" applyBorder="1" applyAlignment="1">
      <alignment horizontal="center" vertical="center"/>
    </xf>
    <xf numFmtId="0" fontId="0" fillId="105" borderId="0" xfId="0" applyFill="1" applyAlignment="1">
      <alignment horizontal="center" vertic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22" xfId="0" applyFont="1" applyFill="1" applyBorder="1" applyAlignment="1">
      <alignment/>
    </xf>
    <xf numFmtId="0" fontId="5" fillId="38" borderId="42" xfId="0" applyFont="1" applyFill="1" applyBorder="1" applyAlignment="1">
      <alignment/>
    </xf>
    <xf numFmtId="0" fontId="2" fillId="0" borderId="22" xfId="0" applyFont="1" applyBorder="1" applyAlignment="1">
      <alignment horizontal="center" wrapText="1"/>
    </xf>
    <xf numFmtId="2" fontId="2" fillId="0" borderId="22" xfId="0" applyNumberFormat="1" applyFont="1" applyBorder="1" applyAlignment="1">
      <alignment wrapText="1"/>
    </xf>
    <xf numFmtId="0" fontId="2" fillId="102" borderId="22" xfId="0" applyFont="1" applyFill="1" applyBorder="1" applyAlignment="1">
      <alignment/>
    </xf>
    <xf numFmtId="0" fontId="2" fillId="91" borderId="22" xfId="0" applyFont="1" applyFill="1" applyBorder="1" applyAlignment="1">
      <alignment/>
    </xf>
    <xf numFmtId="0" fontId="2" fillId="102" borderId="22" xfId="0" applyFont="1" applyFill="1" applyBorder="1" applyAlignment="1">
      <alignment horizontal="center"/>
    </xf>
    <xf numFmtId="0" fontId="2" fillId="28" borderId="22" xfId="0" applyFont="1" applyFill="1" applyBorder="1" applyAlignment="1">
      <alignment horizontal="center"/>
    </xf>
    <xf numFmtId="0" fontId="2" fillId="98" borderId="22" xfId="0" applyFont="1" applyFill="1" applyBorder="1" applyAlignment="1">
      <alignment horizontal="center"/>
    </xf>
    <xf numFmtId="0" fontId="5" fillId="105" borderId="43" xfId="0" applyFont="1" applyFill="1" applyBorder="1" applyAlignment="1">
      <alignment horizontal="center" vertical="center" wrapText="1"/>
    </xf>
    <xf numFmtId="0" fontId="5" fillId="105" borderId="41" xfId="0" applyFont="1" applyFill="1" applyBorder="1" applyAlignment="1">
      <alignment horizontal="center" vertical="center" wrapText="1"/>
    </xf>
    <xf numFmtId="0" fontId="2" fillId="105" borderId="43" xfId="0" applyFont="1" applyFill="1" applyBorder="1" applyAlignment="1">
      <alignment horizontal="center" vertical="center"/>
    </xf>
    <xf numFmtId="0" fontId="2" fillId="105" borderId="31" xfId="0" applyFont="1" applyFill="1" applyBorder="1" applyAlignment="1">
      <alignment horizontal="center" vertical="center"/>
    </xf>
    <xf numFmtId="0" fontId="2" fillId="105" borderId="41" xfId="0" applyFont="1" applyFill="1" applyBorder="1" applyAlignment="1">
      <alignment horizontal="center" vertical="center"/>
    </xf>
    <xf numFmtId="0" fontId="4" fillId="105" borderId="43" xfId="0" applyFont="1" applyFill="1" applyBorder="1" applyAlignment="1">
      <alignment horizontal="center" vertical="center"/>
    </xf>
    <xf numFmtId="0" fontId="4" fillId="105" borderId="31" xfId="0" applyFont="1" applyFill="1" applyBorder="1" applyAlignment="1">
      <alignment horizontal="center" vertical="center"/>
    </xf>
    <xf numFmtId="0" fontId="4" fillId="105" borderId="41" xfId="0" applyFont="1" applyFill="1" applyBorder="1" applyAlignment="1">
      <alignment horizontal="center" vertical="center"/>
    </xf>
    <xf numFmtId="0" fontId="2" fillId="105" borderId="22" xfId="0" applyFont="1" applyFill="1" applyBorder="1" applyAlignment="1">
      <alignment horizontal="center" vertical="center" wrapText="1"/>
    </xf>
    <xf numFmtId="2" fontId="2" fillId="105" borderId="22" xfId="0" applyNumberFormat="1" applyFont="1" applyFill="1" applyBorder="1" applyAlignment="1">
      <alignment horizontal="center" vertical="center" wrapText="1"/>
    </xf>
    <xf numFmtId="0" fontId="3" fillId="105" borderId="10" xfId="0" applyFont="1" applyFill="1" applyBorder="1" applyAlignment="1">
      <alignment horizontal="center"/>
    </xf>
    <xf numFmtId="0" fontId="3" fillId="105" borderId="23" xfId="0" applyFont="1" applyFill="1" applyBorder="1" applyAlignment="1">
      <alignment horizontal="center"/>
    </xf>
    <xf numFmtId="0" fontId="3" fillId="105" borderId="42" xfId="0" applyFont="1" applyFill="1" applyBorder="1" applyAlignment="1">
      <alignment horizontal="center"/>
    </xf>
    <xf numFmtId="0" fontId="4" fillId="105" borderId="22" xfId="0" applyFont="1" applyFill="1" applyBorder="1" applyAlignment="1">
      <alignment horizontal="center" vertical="center"/>
    </xf>
    <xf numFmtId="0" fontId="2" fillId="105" borderId="43" xfId="0" applyFont="1" applyFill="1" applyBorder="1" applyAlignment="1">
      <alignment horizontal="center" vertical="center" wrapText="1"/>
    </xf>
    <xf numFmtId="0" fontId="2" fillId="105" borderId="41" xfId="0" applyFont="1" applyFill="1" applyBorder="1" applyAlignment="1">
      <alignment horizontal="center" vertical="center" wrapText="1"/>
    </xf>
  </cellXfs>
  <cellStyles count="726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Annexure I - March 2011" xfId="18"/>
    <cellStyle name="_ATM Master List - 240 - with CCTV" xfId="19"/>
    <cellStyle name="_ATM Master List - 242 - with CCTV" xfId="20"/>
    <cellStyle name="_ATM Master List 233" xfId="21"/>
    <cellStyle name="_ATM Master List 288 as of June 10" xfId="22"/>
    <cellStyle name="_ATM Master List 313 Sept 2010" xfId="23"/>
    <cellStyle name="_ATM Master List as of March 11 - 319" xfId="24"/>
    <cellStyle name="_Book2" xfId="25"/>
    <cellStyle name="_Interco 14.03.2008" xfId="26"/>
    <cellStyle name="_Interco 15.02.2008" xfId="27"/>
    <cellStyle name="_Interco 19.03.2008" xfId="28"/>
    <cellStyle name="_Interco 29.02.08" xfId="29"/>
    <cellStyle name="_RBI report for Mar-09" xfId="30"/>
    <cellStyle name="_RBI Report for May 2011" xfId="31"/>
    <cellStyle name="_SCB VSS INSTALLATION" xfId="32"/>
    <cellStyle name="=C:\WINNT\SYSTEM32\COMMAND.COM" xfId="33"/>
    <cellStyle name="=C:\WINNT35\SYSTEM32\COMMAND.COM" xfId="34"/>
    <cellStyle name="10pt Gen bold" xfId="35"/>
    <cellStyle name="10pt Geneva" xfId="36"/>
    <cellStyle name="20% - Accent1" xfId="37"/>
    <cellStyle name="20% - Accent1 2" xfId="38"/>
    <cellStyle name="20% - Accent1 3" xfId="39"/>
    <cellStyle name="20% - Accent1 4" xfId="40"/>
    <cellStyle name="20% - Accent1 5" xfId="41"/>
    <cellStyle name="20% - Accent1 6" xfId="42"/>
    <cellStyle name="20% - Accent1 7" xfId="43"/>
    <cellStyle name="20% - Accent1 8" xfId="44"/>
    <cellStyle name="20% - Accent2" xfId="45"/>
    <cellStyle name="20% - Accent2 2" xfId="46"/>
    <cellStyle name="20% - Accent2 3" xfId="47"/>
    <cellStyle name="20% - Accent2 4" xfId="48"/>
    <cellStyle name="20% - Accent2 5" xfId="49"/>
    <cellStyle name="20% - Accent2 6" xfId="50"/>
    <cellStyle name="20% - Accent2 7" xfId="51"/>
    <cellStyle name="20% - Accent2 8" xfId="52"/>
    <cellStyle name="20% - Accent3" xfId="53"/>
    <cellStyle name="20% - Accent3 2" xfId="54"/>
    <cellStyle name="20% - Accent3 3" xfId="55"/>
    <cellStyle name="20% - Accent3 4" xfId="56"/>
    <cellStyle name="20% - Accent3 5" xfId="57"/>
    <cellStyle name="20% - Accent3 6" xfId="58"/>
    <cellStyle name="20% - Accent3 7" xfId="59"/>
    <cellStyle name="20% - Accent3 8" xfId="60"/>
    <cellStyle name="20% - Accent4" xfId="61"/>
    <cellStyle name="20% - Accent4 2" xfId="62"/>
    <cellStyle name="20% - Accent4 3" xfId="63"/>
    <cellStyle name="20% - Accent4 4" xfId="64"/>
    <cellStyle name="20% - Accent4 5" xfId="65"/>
    <cellStyle name="20% - Accent4 6" xfId="66"/>
    <cellStyle name="20% - Accent4 7" xfId="67"/>
    <cellStyle name="20% - Accent4 8" xfId="68"/>
    <cellStyle name="20% - Accent5" xfId="69"/>
    <cellStyle name="20% - Accent5 2" xfId="70"/>
    <cellStyle name="20% - Accent5 3" xfId="71"/>
    <cellStyle name="20% - Accent5 4" xfId="72"/>
    <cellStyle name="20% - Accent5 5" xfId="73"/>
    <cellStyle name="20% - Accent5 6" xfId="74"/>
    <cellStyle name="20% - Accent5 7" xfId="75"/>
    <cellStyle name="20% - Accent5 8" xfId="76"/>
    <cellStyle name="20% - Accent6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40% - Accent1" xfId="85"/>
    <cellStyle name="40% - Accent1 2" xfId="86"/>
    <cellStyle name="40% - Accent1 3" xfId="87"/>
    <cellStyle name="40% - Accent1 4" xfId="88"/>
    <cellStyle name="40% - Accent1 5" xfId="89"/>
    <cellStyle name="40% - Accent1 6" xfId="90"/>
    <cellStyle name="40% - Accent1 7" xfId="91"/>
    <cellStyle name="40% - Accent1 8" xfId="92"/>
    <cellStyle name="40% - Accent2" xfId="93"/>
    <cellStyle name="40% - Accent2 2" xfId="94"/>
    <cellStyle name="40% - Accent2 3" xfId="95"/>
    <cellStyle name="40% - Accent2 4" xfId="96"/>
    <cellStyle name="40% - Accent2 5" xfId="97"/>
    <cellStyle name="40% - Accent2 6" xfId="98"/>
    <cellStyle name="40% - Accent2 7" xfId="99"/>
    <cellStyle name="40% - Accent2 8" xfId="100"/>
    <cellStyle name="40% - Accent3" xfId="101"/>
    <cellStyle name="40% - Accent3 2" xfId="102"/>
    <cellStyle name="40% - Accent3 3" xfId="103"/>
    <cellStyle name="40% - Accent3 4" xfId="104"/>
    <cellStyle name="40% - Accent3 5" xfId="105"/>
    <cellStyle name="40% - Accent3 6" xfId="106"/>
    <cellStyle name="40% - Accent3 7" xfId="107"/>
    <cellStyle name="40% - Accent3 8" xfId="108"/>
    <cellStyle name="40% - Accent4" xfId="109"/>
    <cellStyle name="40% - Accent4 2" xfId="110"/>
    <cellStyle name="40% - Accent4 3" xfId="111"/>
    <cellStyle name="40% - Accent4 4" xfId="112"/>
    <cellStyle name="40% - Accent4 5" xfId="113"/>
    <cellStyle name="40% - Accent4 6" xfId="114"/>
    <cellStyle name="40% - Accent4 7" xfId="115"/>
    <cellStyle name="40% - Accent4 8" xfId="116"/>
    <cellStyle name="40% - Accent5" xfId="117"/>
    <cellStyle name="40% - Accent5 2" xfId="118"/>
    <cellStyle name="40% - Accent5 3" xfId="119"/>
    <cellStyle name="40% - Accent5 4" xfId="120"/>
    <cellStyle name="40% - Accent5 5" xfId="121"/>
    <cellStyle name="40% - Accent5 6" xfId="122"/>
    <cellStyle name="40% - Accent5 7" xfId="123"/>
    <cellStyle name="40% - Accent5 8" xfId="124"/>
    <cellStyle name="40% - Accent6" xfId="125"/>
    <cellStyle name="40% - Accent6 2" xfId="126"/>
    <cellStyle name="40% - Accent6 3" xfId="127"/>
    <cellStyle name="40% - Accent6 4" xfId="128"/>
    <cellStyle name="40% - Accent6 5" xfId="129"/>
    <cellStyle name="40% - Accent6 6" xfId="130"/>
    <cellStyle name="40% - Accent6 7" xfId="131"/>
    <cellStyle name="40% - Accent6 8" xfId="132"/>
    <cellStyle name="60% - Accent1" xfId="133"/>
    <cellStyle name="60% - Accent1 2" xfId="134"/>
    <cellStyle name="60% - Accent1 3" xfId="135"/>
    <cellStyle name="60% - Accent1 4" xfId="136"/>
    <cellStyle name="60% - Accent1 5" xfId="137"/>
    <cellStyle name="60% - Accent1 6" xfId="138"/>
    <cellStyle name="60% - Accent1 7" xfId="139"/>
    <cellStyle name="60% - Accent1 8" xfId="140"/>
    <cellStyle name="60% - Accent2" xfId="141"/>
    <cellStyle name="60% - Accent2 2" xfId="142"/>
    <cellStyle name="60% - Accent2 3" xfId="143"/>
    <cellStyle name="60% - Accent2 4" xfId="144"/>
    <cellStyle name="60% - Accent2 5" xfId="145"/>
    <cellStyle name="60% - Accent2 6" xfId="146"/>
    <cellStyle name="60% - Accent2 7" xfId="147"/>
    <cellStyle name="60% - Accent2 8" xfId="148"/>
    <cellStyle name="60% - Accent3" xfId="149"/>
    <cellStyle name="60% - Accent3 2" xfId="150"/>
    <cellStyle name="60% - Accent3 3" xfId="151"/>
    <cellStyle name="60% - Accent3 4" xfId="152"/>
    <cellStyle name="60% - Accent3 5" xfId="153"/>
    <cellStyle name="60% - Accent3 6" xfId="154"/>
    <cellStyle name="60% - Accent3 7" xfId="155"/>
    <cellStyle name="60% - Accent3 8" xfId="156"/>
    <cellStyle name="60% - Accent4" xfId="157"/>
    <cellStyle name="60% - Accent4 2" xfId="158"/>
    <cellStyle name="60% - Accent4 3" xfId="159"/>
    <cellStyle name="60% - Accent4 4" xfId="160"/>
    <cellStyle name="60% - Accent4 5" xfId="161"/>
    <cellStyle name="60% - Accent4 6" xfId="162"/>
    <cellStyle name="60% - Accent4 7" xfId="163"/>
    <cellStyle name="60% - Accent4 8" xfId="164"/>
    <cellStyle name="60% - Accent5" xfId="165"/>
    <cellStyle name="60% - Accent5 2" xfId="166"/>
    <cellStyle name="60% - Accent5 3" xfId="167"/>
    <cellStyle name="60% - Accent5 4" xfId="168"/>
    <cellStyle name="60% - Accent5 5" xfId="169"/>
    <cellStyle name="60% - Accent5 6" xfId="170"/>
    <cellStyle name="60% - Accent5 7" xfId="171"/>
    <cellStyle name="60% - Accent5 8" xfId="172"/>
    <cellStyle name="60% - Accent6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Accent1" xfId="181"/>
    <cellStyle name="Accent1 - 20%" xfId="182"/>
    <cellStyle name="Accent1 - 40%" xfId="183"/>
    <cellStyle name="Accent1 - 60%" xfId="184"/>
    <cellStyle name="Accent1 2" xfId="185"/>
    <cellStyle name="Accent1 3" xfId="186"/>
    <cellStyle name="Accent1 4" xfId="187"/>
    <cellStyle name="Accent1 5" xfId="188"/>
    <cellStyle name="Accent1 6" xfId="189"/>
    <cellStyle name="Accent1 7" xfId="190"/>
    <cellStyle name="Accent1 8" xfId="191"/>
    <cellStyle name="Accent1 9" xfId="192"/>
    <cellStyle name="Accent2" xfId="193"/>
    <cellStyle name="Accent2 - 20%" xfId="194"/>
    <cellStyle name="Accent2 - 40%" xfId="195"/>
    <cellStyle name="Accent2 - 60%" xfId="196"/>
    <cellStyle name="Accent2 2" xfId="197"/>
    <cellStyle name="Accent2 3" xfId="198"/>
    <cellStyle name="Accent2 4" xfId="199"/>
    <cellStyle name="Accent2 5" xfId="200"/>
    <cellStyle name="Accent2 6" xfId="201"/>
    <cellStyle name="Accent2 7" xfId="202"/>
    <cellStyle name="Accent2 8" xfId="203"/>
    <cellStyle name="Accent2 9" xfId="204"/>
    <cellStyle name="Accent3" xfId="205"/>
    <cellStyle name="Accent3 - 20%" xfId="206"/>
    <cellStyle name="Accent3 - 40%" xfId="207"/>
    <cellStyle name="Accent3 - 60%" xfId="208"/>
    <cellStyle name="Accent3 2" xfId="209"/>
    <cellStyle name="Accent3 3" xfId="210"/>
    <cellStyle name="Accent3 4" xfId="211"/>
    <cellStyle name="Accent3 5" xfId="212"/>
    <cellStyle name="Accent3 6" xfId="213"/>
    <cellStyle name="Accent3 7" xfId="214"/>
    <cellStyle name="Accent3 8" xfId="215"/>
    <cellStyle name="Accent3 9" xfId="216"/>
    <cellStyle name="Accent4" xfId="217"/>
    <cellStyle name="Accent4 - 20%" xfId="218"/>
    <cellStyle name="Accent4 - 40%" xfId="219"/>
    <cellStyle name="Accent4 - 60%" xfId="220"/>
    <cellStyle name="Accent4 2" xfId="221"/>
    <cellStyle name="Accent4 3" xfId="222"/>
    <cellStyle name="Accent4 4" xfId="223"/>
    <cellStyle name="Accent4 5" xfId="224"/>
    <cellStyle name="Accent4 6" xfId="225"/>
    <cellStyle name="Accent4 7" xfId="226"/>
    <cellStyle name="Accent4 8" xfId="227"/>
    <cellStyle name="Accent4 9" xfId="228"/>
    <cellStyle name="Accent5" xfId="229"/>
    <cellStyle name="Accent5 - 20%" xfId="230"/>
    <cellStyle name="Accent5 - 40%" xfId="231"/>
    <cellStyle name="Accent5 - 60%" xfId="232"/>
    <cellStyle name="Accent5 2" xfId="233"/>
    <cellStyle name="Accent5 3" xfId="234"/>
    <cellStyle name="Accent5 4" xfId="235"/>
    <cellStyle name="Accent5 5" xfId="236"/>
    <cellStyle name="Accent5 6" xfId="237"/>
    <cellStyle name="Accent5 7" xfId="238"/>
    <cellStyle name="Accent5 8" xfId="239"/>
    <cellStyle name="Accent5 9" xfId="240"/>
    <cellStyle name="Accent6" xfId="241"/>
    <cellStyle name="Accent6 - 20%" xfId="242"/>
    <cellStyle name="Accent6 - 40%" xfId="243"/>
    <cellStyle name="Accent6 - 60%" xfId="244"/>
    <cellStyle name="Accent6 2" xfId="245"/>
    <cellStyle name="Accent6 3" xfId="246"/>
    <cellStyle name="Accent6 4" xfId="247"/>
    <cellStyle name="Accent6 5" xfId="248"/>
    <cellStyle name="Accent6 6" xfId="249"/>
    <cellStyle name="Accent6 7" xfId="250"/>
    <cellStyle name="Accent6 8" xfId="251"/>
    <cellStyle name="Accent6 9" xfId="252"/>
    <cellStyle name="Alright" xfId="253"/>
    <cellStyle name="Background" xfId="254"/>
    <cellStyle name="Bad" xfId="255"/>
    <cellStyle name="Bad 2" xfId="256"/>
    <cellStyle name="Bad 3" xfId="257"/>
    <cellStyle name="Bad 4" xfId="258"/>
    <cellStyle name="Bad 5" xfId="259"/>
    <cellStyle name="Bad 6" xfId="260"/>
    <cellStyle name="Bad 7" xfId="261"/>
    <cellStyle name="Bad 8" xfId="262"/>
    <cellStyle name="Bad 9" xfId="263"/>
    <cellStyle name="Banner" xfId="264"/>
    <cellStyle name="Bid Lables" xfId="265"/>
    <cellStyle name="Calculation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2" xfId="276"/>
    <cellStyle name="Check Cell 3" xfId="277"/>
    <cellStyle name="Check Cell 4" xfId="278"/>
    <cellStyle name="Check Cell 5" xfId="279"/>
    <cellStyle name="Check Cell 6" xfId="280"/>
    <cellStyle name="Check Cell 7" xfId="281"/>
    <cellStyle name="Check Cell 8" xfId="282"/>
    <cellStyle name="Check Cell 9" xfId="283"/>
    <cellStyle name="Clean" xfId="284"/>
    <cellStyle name="Comma" xfId="285"/>
    <cellStyle name="Comma  - Style1" xfId="286"/>
    <cellStyle name="Comma  - Style2" xfId="287"/>
    <cellStyle name="Comma  - Style3" xfId="288"/>
    <cellStyle name="Comma  - Style4" xfId="289"/>
    <cellStyle name="Comma  - Style5" xfId="290"/>
    <cellStyle name="Comma  - Style6" xfId="291"/>
    <cellStyle name="Comma  - Style7" xfId="292"/>
    <cellStyle name="Comma  - Style8" xfId="293"/>
    <cellStyle name="Comma [0]" xfId="294"/>
    <cellStyle name="Comma 10" xfId="295"/>
    <cellStyle name="Comma 11" xfId="296"/>
    <cellStyle name="Comma 12" xfId="297"/>
    <cellStyle name="Comma 13" xfId="298"/>
    <cellStyle name="Comma 14" xfId="299"/>
    <cellStyle name="Comma 15" xfId="300"/>
    <cellStyle name="Comma 16" xfId="301"/>
    <cellStyle name="Comma 17" xfId="302"/>
    <cellStyle name="Comma 18" xfId="303"/>
    <cellStyle name="Comma 19" xfId="304"/>
    <cellStyle name="Comma 2" xfId="305"/>
    <cellStyle name="Comma 2 2" xfId="306"/>
    <cellStyle name="Comma 2 3" xfId="307"/>
    <cellStyle name="Comma 2 4" xfId="308"/>
    <cellStyle name="Comma 20" xfId="309"/>
    <cellStyle name="Comma 21" xfId="310"/>
    <cellStyle name="Comma 22" xfId="311"/>
    <cellStyle name="Comma 23" xfId="312"/>
    <cellStyle name="Comma 24" xfId="313"/>
    <cellStyle name="Comma 25" xfId="314"/>
    <cellStyle name="Comma 26" xfId="315"/>
    <cellStyle name="Comma 27" xfId="316"/>
    <cellStyle name="Comma 28" xfId="317"/>
    <cellStyle name="Comma 29" xfId="318"/>
    <cellStyle name="Comma 3" xfId="319"/>
    <cellStyle name="Comma 30" xfId="320"/>
    <cellStyle name="Comma 31" xfId="321"/>
    <cellStyle name="Comma 4" xfId="322"/>
    <cellStyle name="Comma 5" xfId="323"/>
    <cellStyle name="Comma 6" xfId="324"/>
    <cellStyle name="Comma 7" xfId="325"/>
    <cellStyle name="Comma 8" xfId="326"/>
    <cellStyle name="Comma 9" xfId="327"/>
    <cellStyle name="Comment" xfId="328"/>
    <cellStyle name="Currency" xfId="329"/>
    <cellStyle name="Currency [0]" xfId="330"/>
    <cellStyle name="CurrType" xfId="331"/>
    <cellStyle name="Data" xfId="332"/>
    <cellStyle name="DataEntry" xfId="333"/>
    <cellStyle name="DataEntry%" xfId="334"/>
    <cellStyle name="DataEntry_7406" xfId="335"/>
    <cellStyle name="DataInput" xfId="336"/>
    <cellStyle name="DATE" xfId="337"/>
    <cellStyle name="DealTypeStyle" xfId="338"/>
    <cellStyle name="EMOscar_4Decimals" xfId="339"/>
    <cellStyle name="Emphasis 1" xfId="340"/>
    <cellStyle name="Emphasis 2" xfId="341"/>
    <cellStyle name="Emphasis 3" xfId="342"/>
    <cellStyle name="Euro" xfId="343"/>
    <cellStyle name="Excel Built-in Normal" xfId="344"/>
    <cellStyle name="Explanatory Text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Explanatory Text 7" xfId="351"/>
    <cellStyle name="Explanatory Text 8" xfId="352"/>
    <cellStyle name="Followed Hyperlink" xfId="353"/>
    <cellStyle name="GiltName" xfId="354"/>
    <cellStyle name="Good" xfId="355"/>
    <cellStyle name="Good 2" xfId="356"/>
    <cellStyle name="Good 3" xfId="357"/>
    <cellStyle name="Good 4" xfId="358"/>
    <cellStyle name="Good 5" xfId="359"/>
    <cellStyle name="Good 6" xfId="360"/>
    <cellStyle name="Good 7" xfId="361"/>
    <cellStyle name="Good 8" xfId="362"/>
    <cellStyle name="Good 9" xfId="363"/>
    <cellStyle name="Grey" xfId="364"/>
    <cellStyle name="HEAD" xfId="365"/>
    <cellStyle name="Header" xfId="366"/>
    <cellStyle name="HeaderGroup" xfId="367"/>
    <cellStyle name="Heading 1" xfId="368"/>
    <cellStyle name="Heading 1 2" xfId="369"/>
    <cellStyle name="Heading 1 3" xfId="370"/>
    <cellStyle name="Heading 1 4" xfId="371"/>
    <cellStyle name="Heading 1 5" xfId="372"/>
    <cellStyle name="Heading 1 6" xfId="373"/>
    <cellStyle name="Heading 1 7" xfId="374"/>
    <cellStyle name="Heading 1 8" xfId="375"/>
    <cellStyle name="Heading 1 9" xfId="376"/>
    <cellStyle name="Heading 2" xfId="377"/>
    <cellStyle name="Heading 2 2" xfId="378"/>
    <cellStyle name="Heading 2 3" xfId="379"/>
    <cellStyle name="Heading 2 4" xfId="380"/>
    <cellStyle name="Heading 2 5" xfId="381"/>
    <cellStyle name="Heading 2 6" xfId="382"/>
    <cellStyle name="Heading 2 7" xfId="383"/>
    <cellStyle name="Heading 2 8" xfId="384"/>
    <cellStyle name="Heading 2 9" xfId="385"/>
    <cellStyle name="Heading 3" xfId="386"/>
    <cellStyle name="Heading 3 2" xfId="387"/>
    <cellStyle name="Heading 3 3" xfId="388"/>
    <cellStyle name="Heading 3 4" xfId="389"/>
    <cellStyle name="Heading 3 5" xfId="390"/>
    <cellStyle name="Heading 3 6" xfId="391"/>
    <cellStyle name="Heading 3 7" xfId="392"/>
    <cellStyle name="Heading 3 8" xfId="393"/>
    <cellStyle name="Heading 3 9" xfId="394"/>
    <cellStyle name="Heading 4" xfId="395"/>
    <cellStyle name="Heading 4 2" xfId="396"/>
    <cellStyle name="Heading 4 3" xfId="397"/>
    <cellStyle name="Heading 4 4" xfId="398"/>
    <cellStyle name="Heading 4 5" xfId="399"/>
    <cellStyle name="Heading 4 6" xfId="400"/>
    <cellStyle name="Heading 4 7" xfId="401"/>
    <cellStyle name="Heading 4 8" xfId="402"/>
    <cellStyle name="Heading 4 9" xfId="403"/>
    <cellStyle name="Hyperlink" xfId="404"/>
    <cellStyle name="Input" xfId="405"/>
    <cellStyle name="Input [yellow]" xfId="406"/>
    <cellStyle name="Input 2" xfId="407"/>
    <cellStyle name="Input 3" xfId="408"/>
    <cellStyle name="Input 4" xfId="409"/>
    <cellStyle name="Input 5" xfId="410"/>
    <cellStyle name="Input 6" xfId="411"/>
    <cellStyle name="Input 7" xfId="412"/>
    <cellStyle name="Input 8" xfId="413"/>
    <cellStyle name="Input 9" xfId="414"/>
    <cellStyle name="InputDescriptions" xfId="415"/>
    <cellStyle name="InputHeading1" xfId="416"/>
    <cellStyle name="Labels 8p Bold" xfId="417"/>
    <cellStyle name="Legal 8½ x 14 in" xfId="418"/>
    <cellStyle name="Linked Cell" xfId="419"/>
    <cellStyle name="Linked Cell 2" xfId="420"/>
    <cellStyle name="Linked Cell 3" xfId="421"/>
    <cellStyle name="Linked Cell 4" xfId="422"/>
    <cellStyle name="Linked Cell 5" xfId="423"/>
    <cellStyle name="Linked Cell 6" xfId="424"/>
    <cellStyle name="Linked Cell 7" xfId="425"/>
    <cellStyle name="Linked Cell 8" xfId="426"/>
    <cellStyle name="Linked Cell 9" xfId="427"/>
    <cellStyle name="Milliers [0]_PERSONAL" xfId="428"/>
    <cellStyle name="Milliers_PERSONAL" xfId="429"/>
    <cellStyle name="Monétaire [0]_clinfo980818" xfId="430"/>
    <cellStyle name="Monétaire_clinfo980818" xfId="431"/>
    <cellStyle name="Neutral" xfId="432"/>
    <cellStyle name="Neutral 2" xfId="433"/>
    <cellStyle name="Neutral 3" xfId="434"/>
    <cellStyle name="Neutral 4" xfId="435"/>
    <cellStyle name="Neutral 5" xfId="436"/>
    <cellStyle name="Neutral 6" xfId="437"/>
    <cellStyle name="Neutral 7" xfId="438"/>
    <cellStyle name="Neutral 8" xfId="439"/>
    <cellStyle name="Neutral 9" xfId="440"/>
    <cellStyle name="NODECS" xfId="441"/>
    <cellStyle name="Nor}al" xfId="442"/>
    <cellStyle name="Nor}al 2" xfId="443"/>
    <cellStyle name="Normal - Style1" xfId="444"/>
    <cellStyle name="Normal 10" xfId="445"/>
    <cellStyle name="Normal 100" xfId="446"/>
    <cellStyle name="Normal 101" xfId="447"/>
    <cellStyle name="Normal 102" xfId="448"/>
    <cellStyle name="Normal 103" xfId="449"/>
    <cellStyle name="Normal 104" xfId="450"/>
    <cellStyle name="Normal 105" xfId="451"/>
    <cellStyle name="Normal 106" xfId="452"/>
    <cellStyle name="Normal 107" xfId="453"/>
    <cellStyle name="Normal 108" xfId="454"/>
    <cellStyle name="Normal 109" xfId="455"/>
    <cellStyle name="Normal 11" xfId="456"/>
    <cellStyle name="Normal 110" xfId="457"/>
    <cellStyle name="Normal 111" xfId="458"/>
    <cellStyle name="Normal 112" xfId="459"/>
    <cellStyle name="Normal 113" xfId="460"/>
    <cellStyle name="Normal 114" xfId="461"/>
    <cellStyle name="Normal 115" xfId="462"/>
    <cellStyle name="Normal 116" xfId="463"/>
    <cellStyle name="Normal 117" xfId="464"/>
    <cellStyle name="Normal 118" xfId="465"/>
    <cellStyle name="Normal 119" xfId="466"/>
    <cellStyle name="Normal 12" xfId="467"/>
    <cellStyle name="Normal 120" xfId="468"/>
    <cellStyle name="Normal 121" xfId="469"/>
    <cellStyle name="Normal 122" xfId="470"/>
    <cellStyle name="Normal 123" xfId="471"/>
    <cellStyle name="Normal 124" xfId="472"/>
    <cellStyle name="Normal 125" xfId="473"/>
    <cellStyle name="Normal 126" xfId="474"/>
    <cellStyle name="Normal 127" xfId="475"/>
    <cellStyle name="Normal 128" xfId="476"/>
    <cellStyle name="Normal 129" xfId="477"/>
    <cellStyle name="Normal 13" xfId="478"/>
    <cellStyle name="Normal 130" xfId="479"/>
    <cellStyle name="Normal 131" xfId="480"/>
    <cellStyle name="Normal 132" xfId="481"/>
    <cellStyle name="Normal 133" xfId="482"/>
    <cellStyle name="Normal 134" xfId="483"/>
    <cellStyle name="Normal 135" xfId="484"/>
    <cellStyle name="Normal 136" xfId="485"/>
    <cellStyle name="Normal 137" xfId="486"/>
    <cellStyle name="Normal 138" xfId="487"/>
    <cellStyle name="Normal 139" xfId="488"/>
    <cellStyle name="Normal 14" xfId="489"/>
    <cellStyle name="Normal 140" xfId="490"/>
    <cellStyle name="Normal 141" xfId="491"/>
    <cellStyle name="Normal 142" xfId="492"/>
    <cellStyle name="Normal 143" xfId="493"/>
    <cellStyle name="Normal 144" xfId="494"/>
    <cellStyle name="Normal 145" xfId="495"/>
    <cellStyle name="Normal 146" xfId="496"/>
    <cellStyle name="Normal 147" xfId="497"/>
    <cellStyle name="Normal 148" xfId="498"/>
    <cellStyle name="Normal 149" xfId="499"/>
    <cellStyle name="Normal 15" xfId="500"/>
    <cellStyle name="Normal 150" xfId="501"/>
    <cellStyle name="Normal 151" xfId="502"/>
    <cellStyle name="Normal 152" xfId="503"/>
    <cellStyle name="Normal 153" xfId="504"/>
    <cellStyle name="Normal 16" xfId="505"/>
    <cellStyle name="Normal 17" xfId="506"/>
    <cellStyle name="Normal 18" xfId="507"/>
    <cellStyle name="Normal 19" xfId="508"/>
    <cellStyle name="Normal 2" xfId="509"/>
    <cellStyle name="Normal 2 10" xfId="510"/>
    <cellStyle name="Normal 2 2" xfId="511"/>
    <cellStyle name="Normal 2 3" xfId="512"/>
    <cellStyle name="Normal 2 4" xfId="513"/>
    <cellStyle name="Normal 2 5" xfId="514"/>
    <cellStyle name="Normal 2 6" xfId="515"/>
    <cellStyle name="Normal 2 7" xfId="516"/>
    <cellStyle name="Normal 20" xfId="517"/>
    <cellStyle name="Normal 21" xfId="518"/>
    <cellStyle name="Normal 22" xfId="519"/>
    <cellStyle name="Normal 23" xfId="520"/>
    <cellStyle name="Normal 24" xfId="521"/>
    <cellStyle name="Normal 25" xfId="522"/>
    <cellStyle name="Normal 26" xfId="523"/>
    <cellStyle name="Normal 27" xfId="524"/>
    <cellStyle name="Normal 28" xfId="525"/>
    <cellStyle name="Normal 29" xfId="526"/>
    <cellStyle name="Normal 3" xfId="527"/>
    <cellStyle name="Normal 3 2" xfId="528"/>
    <cellStyle name="Normal 3 3" xfId="529"/>
    <cellStyle name="Normal 3 4" xfId="530"/>
    <cellStyle name="Normal 3 5" xfId="531"/>
    <cellStyle name="Normal 30" xfId="532"/>
    <cellStyle name="Normal 31" xfId="533"/>
    <cellStyle name="Normal 32" xfId="534"/>
    <cellStyle name="Normal 33" xfId="535"/>
    <cellStyle name="Normal 34" xfId="536"/>
    <cellStyle name="Normal 35" xfId="537"/>
    <cellStyle name="Normal 36" xfId="538"/>
    <cellStyle name="Normal 37" xfId="539"/>
    <cellStyle name="Normal 38" xfId="540"/>
    <cellStyle name="Normal 39" xfId="541"/>
    <cellStyle name="Normal 4" xfId="542"/>
    <cellStyle name="Normal 4 2" xfId="543"/>
    <cellStyle name="Normal 4 3" xfId="544"/>
    <cellStyle name="Normal 4 4" xfId="545"/>
    <cellStyle name="Normal 4 5" xfId="546"/>
    <cellStyle name="Normal 4 6" xfId="547"/>
    <cellStyle name="Normal 4 7" xfId="548"/>
    <cellStyle name="Normal 40" xfId="549"/>
    <cellStyle name="Normal 41" xfId="550"/>
    <cellStyle name="Normal 42" xfId="551"/>
    <cellStyle name="Normal 43" xfId="552"/>
    <cellStyle name="Normal 44" xfId="553"/>
    <cellStyle name="Normal 45" xfId="554"/>
    <cellStyle name="Normal 46" xfId="555"/>
    <cellStyle name="Normal 47" xfId="556"/>
    <cellStyle name="Normal 48" xfId="557"/>
    <cellStyle name="Normal 49" xfId="558"/>
    <cellStyle name="Normal 5" xfId="559"/>
    <cellStyle name="Normal 50" xfId="560"/>
    <cellStyle name="Normal 51" xfId="561"/>
    <cellStyle name="Normal 52" xfId="562"/>
    <cellStyle name="Normal 53" xfId="563"/>
    <cellStyle name="Normal 54" xfId="564"/>
    <cellStyle name="Normal 55" xfId="565"/>
    <cellStyle name="Normal 56" xfId="566"/>
    <cellStyle name="Normal 57" xfId="567"/>
    <cellStyle name="Normal 58" xfId="568"/>
    <cellStyle name="Normal 59" xfId="569"/>
    <cellStyle name="Normal 6" xfId="570"/>
    <cellStyle name="Normal 60" xfId="571"/>
    <cellStyle name="Normal 61" xfId="572"/>
    <cellStyle name="Normal 62" xfId="573"/>
    <cellStyle name="Normal 63" xfId="574"/>
    <cellStyle name="Normal 64" xfId="575"/>
    <cellStyle name="Normal 65" xfId="576"/>
    <cellStyle name="Normal 66" xfId="577"/>
    <cellStyle name="Normal 67" xfId="578"/>
    <cellStyle name="Normal 68" xfId="579"/>
    <cellStyle name="Normal 69" xfId="580"/>
    <cellStyle name="Normal 7" xfId="581"/>
    <cellStyle name="Normal 70" xfId="582"/>
    <cellStyle name="Normal 71" xfId="583"/>
    <cellStyle name="Normal 72" xfId="584"/>
    <cellStyle name="Normal 73" xfId="585"/>
    <cellStyle name="Normal 74" xfId="586"/>
    <cellStyle name="Normal 75" xfId="587"/>
    <cellStyle name="Normal 76" xfId="588"/>
    <cellStyle name="Normal 77" xfId="589"/>
    <cellStyle name="Normal 78" xfId="590"/>
    <cellStyle name="Normal 79" xfId="591"/>
    <cellStyle name="Normal 8" xfId="592"/>
    <cellStyle name="Normal 80" xfId="593"/>
    <cellStyle name="Normal 81" xfId="594"/>
    <cellStyle name="Normal 82" xfId="595"/>
    <cellStyle name="Normal 83" xfId="596"/>
    <cellStyle name="Normal 84" xfId="597"/>
    <cellStyle name="Normal 85" xfId="598"/>
    <cellStyle name="Normal 86" xfId="599"/>
    <cellStyle name="Normal 87" xfId="600"/>
    <cellStyle name="Normal 88" xfId="601"/>
    <cellStyle name="Normal 89" xfId="602"/>
    <cellStyle name="Normal 9" xfId="603"/>
    <cellStyle name="Normal 90" xfId="604"/>
    <cellStyle name="Normal 91" xfId="605"/>
    <cellStyle name="Normal 92" xfId="606"/>
    <cellStyle name="Normal 93" xfId="607"/>
    <cellStyle name="Normal 94" xfId="608"/>
    <cellStyle name="Normal 95" xfId="609"/>
    <cellStyle name="Normal 96" xfId="610"/>
    <cellStyle name="Normal 97" xfId="611"/>
    <cellStyle name="Normal 98" xfId="612"/>
    <cellStyle name="Normal 99" xfId="613"/>
    <cellStyle name="Normal_Format of Cards Usage_January 2012 (2)" xfId="614"/>
    <cellStyle name="Normal_Sheet1" xfId="615"/>
    <cellStyle name="Note" xfId="616"/>
    <cellStyle name="Note 2" xfId="617"/>
    <cellStyle name="Note 3" xfId="618"/>
    <cellStyle name="Note 4" xfId="619"/>
    <cellStyle name="Note 5" xfId="620"/>
    <cellStyle name="Note 6" xfId="621"/>
    <cellStyle name="Note 7" xfId="622"/>
    <cellStyle name="Note 8" xfId="623"/>
    <cellStyle name="Note 9" xfId="624"/>
    <cellStyle name="Option" xfId="625"/>
    <cellStyle name="Output" xfId="626"/>
    <cellStyle name="Output 2" xfId="627"/>
    <cellStyle name="Output 3" xfId="628"/>
    <cellStyle name="Output 4" xfId="629"/>
    <cellStyle name="Output 5" xfId="630"/>
    <cellStyle name="Output 6" xfId="631"/>
    <cellStyle name="Output 7" xfId="632"/>
    <cellStyle name="Output 8" xfId="633"/>
    <cellStyle name="Output 9" xfId="634"/>
    <cellStyle name="Override" xfId="635"/>
    <cellStyle name="Page 1" xfId="636"/>
    <cellStyle name="Percent" xfId="637"/>
    <cellStyle name="Percent [2]" xfId="638"/>
    <cellStyle name="ProgramVariable" xfId="639"/>
    <cellStyle name="RedStrip" xfId="640"/>
    <cellStyle name="Report" xfId="641"/>
    <cellStyle name="RptBack" xfId="642"/>
    <cellStyle name="Sales Pricing" xfId="643"/>
    <cellStyle name="SAPBEXaggData" xfId="644"/>
    <cellStyle name="SAPBEXaggDataEmph" xfId="645"/>
    <cellStyle name="SAPBEXaggItem" xfId="646"/>
    <cellStyle name="SAPBEXchaText" xfId="647"/>
    <cellStyle name="SAPBEXexcBad" xfId="648"/>
    <cellStyle name="SAPBEXexcBad7" xfId="649"/>
    <cellStyle name="SAPBEXexcBad8" xfId="650"/>
    <cellStyle name="SAPBEXexcBad9" xfId="651"/>
    <cellStyle name="SAPBEXexcCritical" xfId="652"/>
    <cellStyle name="SAPBEXexcCritical4" xfId="653"/>
    <cellStyle name="SAPBEXexcCritical5" xfId="654"/>
    <cellStyle name="SAPBEXexcCritical6" xfId="655"/>
    <cellStyle name="SAPBEXexcGood" xfId="656"/>
    <cellStyle name="SAPBEXexcGood1" xfId="657"/>
    <cellStyle name="SAPBEXexcGood2" xfId="658"/>
    <cellStyle name="SAPBEXexcGood3" xfId="659"/>
    <cellStyle name="SAPBEXexcVeryBad" xfId="660"/>
    <cellStyle name="SAPBEXfilterDrill" xfId="661"/>
    <cellStyle name="SAPBEXfilterItem" xfId="662"/>
    <cellStyle name="SAPBEXfilterText" xfId="663"/>
    <cellStyle name="SAPBEXformats" xfId="664"/>
    <cellStyle name="SAPBEXheaderData" xfId="665"/>
    <cellStyle name="SAPBEXheaderItem" xfId="666"/>
    <cellStyle name="SAPBEXheaderText" xfId="667"/>
    <cellStyle name="SAPBEXresData" xfId="668"/>
    <cellStyle name="SAPBEXresDataEmph" xfId="669"/>
    <cellStyle name="SAPBEXresItem" xfId="670"/>
    <cellStyle name="SAPBEXstdData" xfId="671"/>
    <cellStyle name="SAPBEXstdDataEmph" xfId="672"/>
    <cellStyle name="SAPBEXstdItem" xfId="673"/>
    <cellStyle name="SAPBEXsubData" xfId="674"/>
    <cellStyle name="SAPBEXsubDataEmph" xfId="675"/>
    <cellStyle name="SAPBEXsubItem" xfId="676"/>
    <cellStyle name="SAPBEXtitle" xfId="677"/>
    <cellStyle name="SAPBEXundefined" xfId="678"/>
    <cellStyle name="Scenario" xfId="679"/>
    <cellStyle name="Sheet Title" xfId="680"/>
    <cellStyle name="Status" xfId="681"/>
    <cellStyle name="Style 1" xfId="682"/>
    <cellStyle name="Style 1 2" xfId="683"/>
    <cellStyle name="Style 1 3" xfId="684"/>
    <cellStyle name="Style 1 4" xfId="685"/>
    <cellStyle name="Style 1 5" xfId="686"/>
    <cellStyle name="Style 1 6" xfId="687"/>
    <cellStyle name="Style 1 7" xfId="688"/>
    <cellStyle name="Style 1 8" xfId="689"/>
    <cellStyle name="Style 1 9" xfId="690"/>
    <cellStyle name="Style 10" xfId="691"/>
    <cellStyle name="Style 11" xfId="692"/>
    <cellStyle name="Style 12" xfId="693"/>
    <cellStyle name="Style 13" xfId="694"/>
    <cellStyle name="Style 14" xfId="695"/>
    <cellStyle name="Style 15" xfId="696"/>
    <cellStyle name="Style 16" xfId="697"/>
    <cellStyle name="Style 17" xfId="698"/>
    <cellStyle name="Style 18" xfId="699"/>
    <cellStyle name="Style 2" xfId="700"/>
    <cellStyle name="Style 3" xfId="701"/>
    <cellStyle name="Style 4" xfId="702"/>
    <cellStyle name="Style 5" xfId="703"/>
    <cellStyle name="Style 6" xfId="704"/>
    <cellStyle name="Style 7" xfId="705"/>
    <cellStyle name="Style 8" xfId="706"/>
    <cellStyle name="Style 9" xfId="707"/>
    <cellStyle name="SXDateStyle" xfId="708"/>
    <cellStyle name="Title" xfId="709"/>
    <cellStyle name="Title 2" xfId="710"/>
    <cellStyle name="Title 3" xfId="711"/>
    <cellStyle name="Title 4" xfId="712"/>
    <cellStyle name="Title 5" xfId="713"/>
    <cellStyle name="Title 6" xfId="714"/>
    <cellStyle name="Title 7" xfId="715"/>
    <cellStyle name="Title 8" xfId="716"/>
    <cellStyle name="TitleBar" xfId="717"/>
    <cellStyle name="Titles" xfId="718"/>
    <cellStyle name="Tolerance_External" xfId="719"/>
    <cellStyle name="Total" xfId="720"/>
    <cellStyle name="Total 2" xfId="721"/>
    <cellStyle name="Total 3" xfId="722"/>
    <cellStyle name="Total 4" xfId="723"/>
    <cellStyle name="Total 5" xfId="724"/>
    <cellStyle name="Total 6" xfId="725"/>
    <cellStyle name="Total 7" xfId="726"/>
    <cellStyle name="Total 8" xfId="727"/>
    <cellStyle name="Total 9" xfId="728"/>
    <cellStyle name="TranIDStyle" xfId="729"/>
    <cellStyle name="Warning Text" xfId="730"/>
    <cellStyle name="Warning Text 2" xfId="731"/>
    <cellStyle name="Warning Text 3" xfId="732"/>
    <cellStyle name="Warning Text 4" xfId="733"/>
    <cellStyle name="Warning Text 5" xfId="734"/>
    <cellStyle name="Warning Text 6" xfId="735"/>
    <cellStyle name="Warning Text 7" xfId="736"/>
    <cellStyle name="Warning Text 8" xfId="737"/>
    <cellStyle name="Warning Text 9" xfId="738"/>
    <cellStyle name="표준_Varone int 2003 - new" xfId="7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portant\nfs%20report\MONTHLY%20NFS%20REPORT%20JUN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.235.240.178\Finance_FPA\2012\09%20September%202012\Month%20End\Indian%20Close\Spends%20Report_Sep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hairyawan\Local%20Settings\Temporary%20Internet%20Files\Content.Outlook\M0INNCF2\Cards%20Usage%20Sep%2012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2012\PFS\Cards%20in%20Force\Sep12\CARD-Sep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HAIR~1\LOCALS~1\Temp\Temporary%20Directory%201%20for%20NEW%20Consolidated%20format%20for%20latest%20circular%20to%20banks~Sep12%20xls.zip\RBI%20Details%20-%20Sep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2012\PFS\Ch%20Spends\Sep12\ChSpend_Sep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_JUN12"/>
      <sheetName val="JUN12_summary"/>
      <sheetName val="Sheet3"/>
    </sheetNames>
    <sheetDataSet>
      <sheetData sheetId="1">
        <row r="3">
          <cell r="D3">
            <v>3239291</v>
          </cell>
        </row>
        <row r="8">
          <cell r="D8">
            <v>10410</v>
          </cell>
        </row>
        <row r="11">
          <cell r="D11">
            <v>4575725</v>
          </cell>
        </row>
        <row r="24">
          <cell r="D24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napshot"/>
      <sheetName val="estmtd spends"/>
      <sheetName val="estmtd Repayments"/>
      <sheetName val="Repaymnts"/>
      <sheetName val="spends"/>
      <sheetName val="DL"/>
      <sheetName val="AR"/>
    </sheetNames>
    <sheetDataSet>
      <sheetData sheetId="0">
        <row r="8">
          <cell r="D8">
            <v>2904347</v>
          </cell>
        </row>
        <row r="10">
          <cell r="D10">
            <v>8325</v>
          </cell>
          <cell r="E10">
            <v>3.736164105</v>
          </cell>
        </row>
        <row r="12">
          <cell r="D12">
            <v>1020449</v>
          </cell>
        </row>
        <row r="14">
          <cell r="D14">
            <v>1965</v>
          </cell>
          <cell r="E14">
            <v>0.854324899</v>
          </cell>
        </row>
        <row r="18">
          <cell r="D18">
            <v>13</v>
          </cell>
        </row>
        <row r="22">
          <cell r="D22">
            <v>19465</v>
          </cell>
          <cell r="E22">
            <v>9.2462325</v>
          </cell>
        </row>
        <row r="24">
          <cell r="D24">
            <v>18407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B24">
            <v>126855</v>
          </cell>
          <cell r="E24">
            <v>188</v>
          </cell>
          <cell r="F24">
            <v>544</v>
          </cell>
          <cell r="H24">
            <v>155323</v>
          </cell>
          <cell r="I24">
            <v>0.1912233</v>
          </cell>
          <cell r="J24">
            <v>0.354478397</v>
          </cell>
          <cell r="L24">
            <v>44.7068581</v>
          </cell>
          <cell r="M24">
            <v>275630</v>
          </cell>
          <cell r="P24">
            <v>68624</v>
          </cell>
          <cell r="Q24">
            <v>372392</v>
          </cell>
          <cell r="S24">
            <v>118943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TIVE_CARDS_SEP09"/>
      <sheetName val="ATT_CARDS"/>
      <sheetName val="NCARDS"/>
      <sheetName val="CIF"/>
      <sheetName val="Card"/>
      <sheetName val="Areacard"/>
      <sheetName val="HHOLN"/>
      <sheetName val="Sheet1"/>
      <sheetName val="Mastercard"/>
      <sheetName val="Mapping"/>
    </sheetNames>
    <sheetDataSet>
      <sheetData sheetId="4">
        <row r="67">
          <cell r="D67">
            <v>500835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9044</v>
          </cell>
          <cell r="C3">
            <v>5264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M"/>
      <sheetName val="NON ATM"/>
      <sheetName val="Spends10"/>
      <sheetName val="Ch Purchase"/>
      <sheetName val="Non Atm Cash"/>
      <sheetName val="ATM Cash"/>
      <sheetName val="Total Cash "/>
    </sheetNames>
    <sheetDataSet>
      <sheetData sheetId="4">
        <row r="50">
          <cell r="T50">
            <v>2664546.1373300646</v>
          </cell>
        </row>
        <row r="163">
          <cell r="T163">
            <v>904922</v>
          </cell>
        </row>
      </sheetData>
      <sheetData sheetId="6">
        <row r="43">
          <cell r="G43">
            <v>2866</v>
          </cell>
          <cell r="M43">
            <v>20772.616889999998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C61">
      <selection activeCell="Q73" sqref="Q73"/>
    </sheetView>
  </sheetViews>
  <sheetFormatPr defaultColWidth="9.140625" defaultRowHeight="15"/>
  <cols>
    <col min="1" max="1" width="3.8515625" style="0" customWidth="1"/>
    <col min="2" max="2" width="24.00390625" style="0" customWidth="1"/>
    <col min="3" max="3" width="7.28125" style="0" customWidth="1"/>
    <col min="4" max="4" width="6.28125" style="0" customWidth="1"/>
    <col min="5" max="6" width="7.00390625" style="0" customWidth="1"/>
    <col min="7" max="7" width="7.57421875" style="0" customWidth="1"/>
    <col min="8" max="8" width="5.8515625" style="0" customWidth="1"/>
    <col min="9" max="9" width="8.28125" style="0" customWidth="1"/>
    <col min="10" max="10" width="10.00390625" style="0" customWidth="1"/>
    <col min="11" max="11" width="7.28125" style="0" customWidth="1"/>
    <col min="12" max="12" width="9.8515625" style="0" customWidth="1"/>
    <col min="13" max="13" width="7.421875" style="0" customWidth="1"/>
    <col min="14" max="14" width="11.140625" style="0" customWidth="1"/>
    <col min="15" max="15" width="11.28125" style="0" customWidth="1"/>
    <col min="16" max="16" width="10.140625" style="0" customWidth="1"/>
    <col min="17" max="17" width="9.00390625" style="0" customWidth="1"/>
    <col min="18" max="18" width="10.421875" style="0" customWidth="1"/>
    <col min="19" max="19" width="8.421875" style="0" customWidth="1"/>
  </cols>
  <sheetData>
    <row r="1" spans="1:19" ht="18.75">
      <c r="A1" s="919"/>
      <c r="B1" s="920" t="s">
        <v>117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9" ht="17.25" customHeight="1">
      <c r="A2" s="919"/>
      <c r="B2" s="921" t="s">
        <v>0</v>
      </c>
      <c r="C2" s="921" t="s">
        <v>1</v>
      </c>
      <c r="D2" s="921"/>
      <c r="E2" s="921" t="s">
        <v>1</v>
      </c>
      <c r="F2" s="921"/>
      <c r="G2" s="921" t="s">
        <v>2</v>
      </c>
      <c r="H2" s="921"/>
      <c r="I2" s="924" t="s">
        <v>3</v>
      </c>
      <c r="J2" s="921" t="s">
        <v>4</v>
      </c>
      <c r="K2" s="921"/>
      <c r="L2" s="921"/>
      <c r="M2" s="921"/>
      <c r="N2" s="921"/>
      <c r="O2" s="921" t="s">
        <v>5</v>
      </c>
      <c r="P2" s="921"/>
      <c r="Q2" s="921"/>
      <c r="R2" s="921"/>
      <c r="S2" s="921"/>
    </row>
    <row r="3" spans="1:19" ht="78" customHeight="1">
      <c r="A3" s="919"/>
      <c r="B3" s="92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7</v>
      </c>
      <c r="I3" s="925"/>
      <c r="J3" s="1" t="s">
        <v>11</v>
      </c>
      <c r="K3" s="929" t="s">
        <v>12</v>
      </c>
      <c r="L3" s="929"/>
      <c r="M3" s="922" t="s">
        <v>13</v>
      </c>
      <c r="N3" s="923"/>
      <c r="O3" s="2" t="s">
        <v>11</v>
      </c>
      <c r="P3" s="922" t="s">
        <v>12</v>
      </c>
      <c r="Q3" s="923"/>
      <c r="R3" s="922" t="s">
        <v>13</v>
      </c>
      <c r="S3" s="923"/>
    </row>
    <row r="4" spans="1:19" s="4" customFormat="1" ht="12.75">
      <c r="A4" s="3"/>
      <c r="C4" s="5"/>
      <c r="D4" s="5"/>
      <c r="E4" s="5"/>
      <c r="F4" s="5"/>
      <c r="G4" s="5"/>
      <c r="H4" s="5"/>
      <c r="I4" s="5"/>
      <c r="J4" s="5"/>
      <c r="K4" s="6" t="s">
        <v>14</v>
      </c>
      <c r="L4" s="6" t="s">
        <v>2</v>
      </c>
      <c r="M4" s="6" t="s">
        <v>14</v>
      </c>
      <c r="N4" s="6" t="s">
        <v>2</v>
      </c>
      <c r="O4" s="6"/>
      <c r="P4" s="6" t="s">
        <v>14</v>
      </c>
      <c r="Q4" s="6" t="s">
        <v>2</v>
      </c>
      <c r="R4" s="6" t="s">
        <v>14</v>
      </c>
      <c r="S4" s="6" t="s">
        <v>2</v>
      </c>
    </row>
    <row r="5" spans="1:19" s="4" customFormat="1" ht="12.75">
      <c r="A5" s="3"/>
      <c r="B5" s="928" t="s">
        <v>15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</row>
    <row r="6" spans="1:19" s="4" customFormat="1" ht="12.75">
      <c r="A6" s="3"/>
      <c r="B6" s="928" t="s">
        <v>16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19" s="4" customFormat="1" ht="12.75">
      <c r="A7" s="7" t="s">
        <v>17</v>
      </c>
      <c r="B7" s="928" t="s">
        <v>18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</row>
    <row r="8" spans="1:19" s="4" customFormat="1" ht="14.25">
      <c r="A8" s="3">
        <v>1</v>
      </c>
      <c r="B8" s="8" t="s">
        <v>19</v>
      </c>
      <c r="C8" s="3">
        <v>316</v>
      </c>
      <c r="D8" s="3">
        <v>0</v>
      </c>
      <c r="E8" s="3">
        <v>207</v>
      </c>
      <c r="F8" s="3">
        <v>109</v>
      </c>
      <c r="G8" s="3">
        <v>0</v>
      </c>
      <c r="H8" s="3">
        <v>0</v>
      </c>
      <c r="I8" s="3">
        <v>0</v>
      </c>
      <c r="J8" s="9">
        <v>0</v>
      </c>
      <c r="K8" s="9">
        <v>0</v>
      </c>
      <c r="L8" s="9">
        <v>0</v>
      </c>
      <c r="M8" s="10">
        <v>0</v>
      </c>
      <c r="N8" s="10">
        <v>0</v>
      </c>
      <c r="O8" s="9">
        <v>1305440</v>
      </c>
      <c r="P8" s="3">
        <v>1907619</v>
      </c>
      <c r="Q8" s="3">
        <v>69023</v>
      </c>
      <c r="R8" s="11">
        <v>4392.7</v>
      </c>
      <c r="S8" s="11">
        <v>133.4</v>
      </c>
    </row>
    <row r="9" spans="1:19" s="4" customFormat="1" ht="14.25">
      <c r="A9" s="3">
        <v>2</v>
      </c>
      <c r="B9" s="8" t="s">
        <v>20</v>
      </c>
      <c r="C9" s="12">
        <v>1057</v>
      </c>
      <c r="D9" s="12">
        <v>0</v>
      </c>
      <c r="E9" s="12">
        <v>497</v>
      </c>
      <c r="F9" s="12">
        <v>560</v>
      </c>
      <c r="G9" s="12">
        <v>2256</v>
      </c>
      <c r="H9" s="12">
        <v>0</v>
      </c>
      <c r="I9" s="12">
        <v>1716</v>
      </c>
      <c r="J9" s="12">
        <v>121078</v>
      </c>
      <c r="K9" s="12">
        <v>4774</v>
      </c>
      <c r="L9" s="12">
        <v>110748</v>
      </c>
      <c r="M9" s="13">
        <v>32.8</v>
      </c>
      <c r="N9" s="14">
        <v>289</v>
      </c>
      <c r="O9" s="15">
        <v>7018693</v>
      </c>
      <c r="P9" s="15">
        <v>7467082</v>
      </c>
      <c r="Q9" s="15">
        <v>324643</v>
      </c>
      <c r="R9" s="14">
        <v>17559.5</v>
      </c>
      <c r="S9" s="14">
        <v>524</v>
      </c>
    </row>
    <row r="10" spans="1:19" s="4" customFormat="1" ht="14.25">
      <c r="A10" s="3">
        <v>3</v>
      </c>
      <c r="B10" s="8" t="s">
        <v>21</v>
      </c>
      <c r="C10" s="3">
        <v>2027</v>
      </c>
      <c r="D10" s="3">
        <v>0</v>
      </c>
      <c r="E10" s="3">
        <v>1381</v>
      </c>
      <c r="F10" s="3">
        <v>646</v>
      </c>
      <c r="G10" s="3">
        <v>4264</v>
      </c>
      <c r="H10" s="3">
        <v>248</v>
      </c>
      <c r="I10" s="3">
        <v>4512</v>
      </c>
      <c r="J10" s="9">
        <v>69396</v>
      </c>
      <c r="K10" s="9">
        <v>933</v>
      </c>
      <c r="L10" s="9">
        <v>78954</v>
      </c>
      <c r="M10" s="10">
        <v>3.3000000000000003</v>
      </c>
      <c r="N10" s="10">
        <v>218.1</v>
      </c>
      <c r="O10" s="9">
        <v>8107169</v>
      </c>
      <c r="P10" s="3">
        <v>7579304</v>
      </c>
      <c r="Q10" s="3">
        <v>579954</v>
      </c>
      <c r="R10" s="11">
        <v>29994</v>
      </c>
      <c r="S10" s="11">
        <v>850.3</v>
      </c>
    </row>
    <row r="11" spans="1:19" s="4" customFormat="1" ht="14.25">
      <c r="A11" s="3">
        <v>4</v>
      </c>
      <c r="B11" s="8" t="s">
        <v>22</v>
      </c>
      <c r="C11" s="16">
        <v>1694</v>
      </c>
      <c r="D11" s="16">
        <v>0</v>
      </c>
      <c r="E11" s="16">
        <v>864</v>
      </c>
      <c r="F11" s="16">
        <v>830</v>
      </c>
      <c r="G11" s="16">
        <v>1943</v>
      </c>
      <c r="H11" s="16">
        <v>501</v>
      </c>
      <c r="I11" s="16">
        <v>2444</v>
      </c>
      <c r="J11" s="17">
        <v>120087</v>
      </c>
      <c r="K11" s="17">
        <v>8900</v>
      </c>
      <c r="L11" s="17">
        <v>86193</v>
      </c>
      <c r="M11" s="18">
        <v>61.7</v>
      </c>
      <c r="N11" s="18">
        <v>244.3</v>
      </c>
      <c r="O11" s="17">
        <v>10537344</v>
      </c>
      <c r="P11" s="16">
        <v>10089014</v>
      </c>
      <c r="Q11" s="16">
        <v>503098</v>
      </c>
      <c r="R11" s="19">
        <v>20620.8</v>
      </c>
      <c r="S11" s="19">
        <v>750.5</v>
      </c>
    </row>
    <row r="12" spans="1:19" s="4" customFormat="1" ht="14.25">
      <c r="A12" s="3">
        <v>5</v>
      </c>
      <c r="B12" s="8" t="s">
        <v>23</v>
      </c>
      <c r="C12" s="224">
        <v>502</v>
      </c>
      <c r="D12" s="224">
        <v>0</v>
      </c>
      <c r="E12" s="224">
        <v>360</v>
      </c>
      <c r="F12" s="224">
        <v>142</v>
      </c>
      <c r="G12" s="224">
        <v>77</v>
      </c>
      <c r="H12" s="224">
        <v>404</v>
      </c>
      <c r="I12" s="224">
        <v>481</v>
      </c>
      <c r="J12" s="224">
        <v>26765</v>
      </c>
      <c r="K12" s="224">
        <v>151</v>
      </c>
      <c r="L12" s="224">
        <v>16042</v>
      </c>
      <c r="M12" s="224">
        <v>0.5</v>
      </c>
      <c r="N12" s="268">
        <v>36.1</v>
      </c>
      <c r="O12" s="224">
        <v>2542311</v>
      </c>
      <c r="P12" s="224">
        <v>2900960</v>
      </c>
      <c r="Q12" s="224">
        <v>204034</v>
      </c>
      <c r="R12" s="224">
        <v>6827.1</v>
      </c>
      <c r="S12" s="224">
        <v>271.4</v>
      </c>
    </row>
    <row r="13" spans="1:19" s="4" customFormat="1" ht="14.25">
      <c r="A13" s="3">
        <v>6</v>
      </c>
      <c r="B13" s="8" t="s">
        <v>24</v>
      </c>
      <c r="C13" s="263">
        <v>2952</v>
      </c>
      <c r="D13" s="263">
        <v>0</v>
      </c>
      <c r="E13" s="263">
        <v>1688</v>
      </c>
      <c r="F13" s="263">
        <v>1264</v>
      </c>
      <c r="G13" s="263">
        <v>1027</v>
      </c>
      <c r="H13" s="263">
        <v>0</v>
      </c>
      <c r="I13" s="263">
        <v>785</v>
      </c>
      <c r="J13" s="263">
        <v>56509</v>
      </c>
      <c r="K13" s="263">
        <v>9035</v>
      </c>
      <c r="L13" s="263">
        <v>59414</v>
      </c>
      <c r="M13" s="264">
        <v>41</v>
      </c>
      <c r="N13" s="264">
        <v>148.5</v>
      </c>
      <c r="O13" s="263">
        <v>7281753</v>
      </c>
      <c r="P13" s="263">
        <v>6959326</v>
      </c>
      <c r="Q13" s="263">
        <v>582055</v>
      </c>
      <c r="R13" s="264">
        <v>27094.899999999998</v>
      </c>
      <c r="S13" s="264">
        <v>913.9</v>
      </c>
    </row>
    <row r="14" spans="1:19" s="4" customFormat="1" ht="14.25">
      <c r="A14" s="3">
        <v>7</v>
      </c>
      <c r="B14" s="8" t="s">
        <v>25</v>
      </c>
      <c r="C14" s="20">
        <v>1683</v>
      </c>
      <c r="D14" s="20">
        <v>0</v>
      </c>
      <c r="E14" s="20">
        <v>931</v>
      </c>
      <c r="F14" s="20">
        <v>752</v>
      </c>
      <c r="G14" s="20">
        <v>0</v>
      </c>
      <c r="H14" s="20">
        <v>0</v>
      </c>
      <c r="I14" s="20">
        <v>3812</v>
      </c>
      <c r="J14" s="20">
        <v>55703</v>
      </c>
      <c r="K14" s="20">
        <v>136</v>
      </c>
      <c r="L14" s="20">
        <v>49960</v>
      </c>
      <c r="M14" s="21">
        <v>0.6</v>
      </c>
      <c r="N14" s="21">
        <v>20.7</v>
      </c>
      <c r="O14" s="22">
        <v>4663025</v>
      </c>
      <c r="P14" s="22">
        <v>8106511</v>
      </c>
      <c r="Q14" s="22">
        <v>84313</v>
      </c>
      <c r="R14" s="23">
        <v>20614.404638289998</v>
      </c>
      <c r="S14" s="23">
        <v>215.251341</v>
      </c>
    </row>
    <row r="15" spans="1:19" s="4" customFormat="1" ht="14.25">
      <c r="A15" s="3">
        <v>8</v>
      </c>
      <c r="B15" s="8" t="s">
        <v>26</v>
      </c>
      <c r="C15" s="231">
        <v>1277</v>
      </c>
      <c r="D15" s="231">
        <v>0</v>
      </c>
      <c r="E15" s="231">
        <v>729</v>
      </c>
      <c r="F15" s="231">
        <v>548</v>
      </c>
      <c r="G15" s="231">
        <v>14522</v>
      </c>
      <c r="H15" s="231">
        <v>0</v>
      </c>
      <c r="I15" s="231">
        <v>14076</v>
      </c>
      <c r="J15" s="231">
        <v>59697</v>
      </c>
      <c r="K15" s="231">
        <v>1243</v>
      </c>
      <c r="L15" s="231">
        <v>75632</v>
      </c>
      <c r="M15" s="232">
        <v>5.5</v>
      </c>
      <c r="N15" s="232">
        <v>186.5</v>
      </c>
      <c r="O15" s="233">
        <v>4855526</v>
      </c>
      <c r="P15" s="231">
        <v>3804456</v>
      </c>
      <c r="Q15" s="234">
        <v>312391</v>
      </c>
      <c r="R15" s="235">
        <v>13012.3</v>
      </c>
      <c r="S15" s="232">
        <v>529.2</v>
      </c>
    </row>
    <row r="16" spans="1:19" s="4" customFormat="1" ht="14.25">
      <c r="A16" s="3">
        <v>9</v>
      </c>
      <c r="B16" s="8" t="s">
        <v>27</v>
      </c>
      <c r="C16" s="250">
        <v>543</v>
      </c>
      <c r="D16" s="250">
        <v>0</v>
      </c>
      <c r="E16" s="250">
        <v>430</v>
      </c>
      <c r="F16" s="250">
        <v>113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68">
        <v>0</v>
      </c>
      <c r="O16" s="251">
        <v>1561945</v>
      </c>
      <c r="P16" s="250">
        <v>1834222</v>
      </c>
      <c r="Q16" s="250">
        <v>92907</v>
      </c>
      <c r="R16" s="235">
        <v>6130.222666</v>
      </c>
      <c r="S16" s="252">
        <v>136.134398</v>
      </c>
    </row>
    <row r="17" spans="1:19" s="4" customFormat="1" ht="14.25">
      <c r="A17" s="3">
        <v>10</v>
      </c>
      <c r="B17" s="8" t="s">
        <v>28</v>
      </c>
      <c r="C17" s="247">
        <v>1283</v>
      </c>
      <c r="D17" s="247">
        <v>0</v>
      </c>
      <c r="E17" s="248">
        <v>924</v>
      </c>
      <c r="F17" s="248">
        <v>359</v>
      </c>
      <c r="G17" s="248">
        <v>0</v>
      </c>
      <c r="H17" s="248">
        <v>0</v>
      </c>
      <c r="I17" s="248">
        <v>0</v>
      </c>
      <c r="J17" s="248">
        <v>43688</v>
      </c>
      <c r="K17" s="248">
        <v>2255</v>
      </c>
      <c r="L17" s="248">
        <v>52903</v>
      </c>
      <c r="M17" s="249">
        <v>8.6</v>
      </c>
      <c r="N17" s="268">
        <v>135.1</v>
      </c>
      <c r="O17" s="248">
        <v>7492879</v>
      </c>
      <c r="P17" s="248">
        <v>10240163</v>
      </c>
      <c r="Q17" s="248">
        <v>464670</v>
      </c>
      <c r="R17" s="249">
        <v>16957.4</v>
      </c>
      <c r="S17" s="249">
        <v>576</v>
      </c>
    </row>
    <row r="18" spans="1:19" s="4" customFormat="1" ht="15">
      <c r="A18" s="3">
        <v>11</v>
      </c>
      <c r="B18" s="8" t="s">
        <v>29</v>
      </c>
      <c r="C18" s="176">
        <v>1461</v>
      </c>
      <c r="D18" s="176">
        <v>0</v>
      </c>
      <c r="E18" s="176">
        <v>917</v>
      </c>
      <c r="F18" s="176">
        <v>544</v>
      </c>
      <c r="G18" s="176">
        <v>618</v>
      </c>
      <c r="H18" s="176">
        <v>0</v>
      </c>
      <c r="I18" s="176">
        <v>478</v>
      </c>
      <c r="J18" s="176">
        <v>34769</v>
      </c>
      <c r="K18" s="176">
        <v>2853</v>
      </c>
      <c r="L18" s="176">
        <v>35413</v>
      </c>
      <c r="M18" s="219">
        <v>5.5</v>
      </c>
      <c r="N18" s="268">
        <v>80.60000000000001</v>
      </c>
      <c r="O18" s="176">
        <v>3498291</v>
      </c>
      <c r="P18" s="176">
        <v>3328195</v>
      </c>
      <c r="Q18" s="176">
        <v>287128</v>
      </c>
      <c r="R18" s="176">
        <v>9525.7</v>
      </c>
      <c r="S18" s="193">
        <v>554.8</v>
      </c>
    </row>
    <row r="19" spans="1:19" s="4" customFormat="1" ht="15">
      <c r="A19" s="3">
        <v>12</v>
      </c>
      <c r="B19" s="8" t="s">
        <v>30</v>
      </c>
      <c r="C19" s="265">
        <v>1275</v>
      </c>
      <c r="D19" s="265">
        <v>0</v>
      </c>
      <c r="E19" s="265">
        <v>936</v>
      </c>
      <c r="F19" s="265">
        <v>339</v>
      </c>
      <c r="G19" s="265">
        <v>1240</v>
      </c>
      <c r="H19" s="265">
        <v>0</v>
      </c>
      <c r="I19" s="265">
        <v>1179</v>
      </c>
      <c r="J19" s="265">
        <v>0</v>
      </c>
      <c r="K19" s="265">
        <v>0</v>
      </c>
      <c r="L19" s="265">
        <v>0</v>
      </c>
      <c r="M19" s="219">
        <v>0</v>
      </c>
      <c r="N19" s="268">
        <v>0</v>
      </c>
      <c r="O19" s="265">
        <v>3283289</v>
      </c>
      <c r="P19" s="265">
        <v>4838029</v>
      </c>
      <c r="Q19" s="265">
        <v>122227</v>
      </c>
      <c r="R19" s="266">
        <v>12668.597</v>
      </c>
      <c r="S19" s="10">
        <v>181.354</v>
      </c>
    </row>
    <row r="20" spans="1:19" s="4" customFormat="1" ht="15">
      <c r="A20" s="3">
        <v>13</v>
      </c>
      <c r="B20" s="8" t="s">
        <v>31</v>
      </c>
      <c r="C20" s="9">
        <v>118</v>
      </c>
      <c r="D20" s="9">
        <v>0</v>
      </c>
      <c r="E20" s="9">
        <v>101</v>
      </c>
      <c r="F20" s="9">
        <v>17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219">
        <v>0</v>
      </c>
      <c r="N20" s="268">
        <v>0</v>
      </c>
      <c r="O20" s="9">
        <v>76695</v>
      </c>
      <c r="P20" s="9">
        <v>71782</v>
      </c>
      <c r="Q20" s="9">
        <v>0</v>
      </c>
      <c r="R20" s="9">
        <v>276.1</v>
      </c>
      <c r="S20" s="9">
        <v>0</v>
      </c>
    </row>
    <row r="21" spans="1:19" s="4" customFormat="1" ht="15">
      <c r="A21" s="3">
        <v>14</v>
      </c>
      <c r="B21" s="8" t="s">
        <v>32</v>
      </c>
      <c r="C21" s="156">
        <v>6033</v>
      </c>
      <c r="D21" s="156">
        <v>0</v>
      </c>
      <c r="E21" s="27">
        <v>3031</v>
      </c>
      <c r="F21" s="27">
        <v>3002</v>
      </c>
      <c r="G21" s="157">
        <v>271</v>
      </c>
      <c r="H21" s="157">
        <v>0</v>
      </c>
      <c r="I21" s="157">
        <v>185</v>
      </c>
      <c r="J21" s="158">
        <v>103712</v>
      </c>
      <c r="K21" s="157">
        <v>2204</v>
      </c>
      <c r="L21" s="157">
        <v>118126</v>
      </c>
      <c r="M21" s="219">
        <v>9.8</v>
      </c>
      <c r="N21" s="157">
        <v>258.7</v>
      </c>
      <c r="O21" s="159">
        <v>17138643</v>
      </c>
      <c r="P21" s="160">
        <v>39138879</v>
      </c>
      <c r="Q21" s="160">
        <v>1241621</v>
      </c>
      <c r="R21" s="9">
        <v>57204.5</v>
      </c>
      <c r="S21" s="9">
        <v>1300.2</v>
      </c>
    </row>
    <row r="22" spans="1:19" s="4" customFormat="1" ht="15">
      <c r="A22" s="3">
        <v>15</v>
      </c>
      <c r="B22" s="8" t="s">
        <v>33</v>
      </c>
      <c r="C22" s="156">
        <v>1241</v>
      </c>
      <c r="D22" s="156">
        <v>0</v>
      </c>
      <c r="E22" s="27">
        <v>1036</v>
      </c>
      <c r="F22" s="27">
        <v>205</v>
      </c>
      <c r="G22" s="157">
        <v>502</v>
      </c>
      <c r="H22" s="157">
        <v>0</v>
      </c>
      <c r="I22" s="157">
        <v>437</v>
      </c>
      <c r="J22" s="158">
        <v>65525</v>
      </c>
      <c r="K22" s="157">
        <v>1935</v>
      </c>
      <c r="L22" s="157">
        <v>50138</v>
      </c>
      <c r="M22" s="219">
        <v>7.660955</v>
      </c>
      <c r="N22" s="219">
        <v>121.38032600000001</v>
      </c>
      <c r="O22" s="159">
        <v>6350414</v>
      </c>
      <c r="P22" s="160">
        <v>4716998</v>
      </c>
      <c r="Q22" s="160">
        <v>261311</v>
      </c>
      <c r="R22" s="10">
        <v>17138.635421</v>
      </c>
      <c r="S22" s="10">
        <v>446.29207399999996</v>
      </c>
    </row>
    <row r="23" spans="1:19" s="4" customFormat="1" ht="14.25">
      <c r="A23" s="3">
        <v>16</v>
      </c>
      <c r="B23" s="8" t="s">
        <v>34</v>
      </c>
      <c r="C23" s="198">
        <v>879</v>
      </c>
      <c r="D23" s="198">
        <v>0</v>
      </c>
      <c r="E23" s="198">
        <v>553</v>
      </c>
      <c r="F23" s="198">
        <v>326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268">
        <v>0</v>
      </c>
      <c r="O23" s="30">
        <v>1834569</v>
      </c>
      <c r="P23" s="30">
        <v>2025432</v>
      </c>
      <c r="Q23" s="30">
        <v>144028</v>
      </c>
      <c r="R23" s="31">
        <v>7843.6</v>
      </c>
      <c r="S23" s="31">
        <v>230.3</v>
      </c>
    </row>
    <row r="24" spans="1:19" s="4" customFormat="1" ht="14.25">
      <c r="A24" s="3">
        <v>17</v>
      </c>
      <c r="B24" s="8" t="s">
        <v>35</v>
      </c>
      <c r="C24" s="9">
        <v>3859</v>
      </c>
      <c r="D24" s="9">
        <v>0</v>
      </c>
      <c r="E24" s="30">
        <v>2181</v>
      </c>
      <c r="F24" s="30">
        <v>1678</v>
      </c>
      <c r="G24" s="30">
        <v>2722</v>
      </c>
      <c r="H24" s="30">
        <v>0</v>
      </c>
      <c r="I24" s="30">
        <v>2248</v>
      </c>
      <c r="J24" s="30">
        <v>42401</v>
      </c>
      <c r="K24" s="30">
        <v>816</v>
      </c>
      <c r="L24" s="30">
        <v>45346</v>
      </c>
      <c r="M24" s="31">
        <v>3.4000000000000004</v>
      </c>
      <c r="N24" s="31">
        <v>127.30000000000001</v>
      </c>
      <c r="O24" s="30">
        <v>7665187</v>
      </c>
      <c r="P24" s="30">
        <v>7012071</v>
      </c>
      <c r="Q24" s="30">
        <v>425637</v>
      </c>
      <c r="R24" s="31">
        <v>20675.6</v>
      </c>
      <c r="S24" s="31">
        <v>685.1999999999999</v>
      </c>
    </row>
    <row r="25" spans="1:19" s="4" customFormat="1" ht="14.25">
      <c r="A25" s="3">
        <v>18</v>
      </c>
      <c r="B25" s="8" t="s">
        <v>36</v>
      </c>
      <c r="C25" s="3">
        <v>804</v>
      </c>
      <c r="D25" s="3">
        <v>0</v>
      </c>
      <c r="E25" s="3">
        <v>318</v>
      </c>
      <c r="F25" s="3">
        <v>486</v>
      </c>
      <c r="G25" s="3">
        <v>0</v>
      </c>
      <c r="H25" s="3">
        <v>0</v>
      </c>
      <c r="I25" s="3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1810491</v>
      </c>
      <c r="P25" s="3">
        <v>2891802</v>
      </c>
      <c r="Q25" s="3">
        <v>87239</v>
      </c>
      <c r="R25" s="11">
        <v>7531</v>
      </c>
      <c r="S25" s="11">
        <v>223.70000000000002</v>
      </c>
    </row>
    <row r="26" spans="1:19" s="4" customFormat="1" ht="14.25">
      <c r="A26" s="3">
        <v>19</v>
      </c>
      <c r="B26" s="33" t="s">
        <v>37</v>
      </c>
      <c r="C26" s="3">
        <v>751</v>
      </c>
      <c r="D26" s="3">
        <v>0</v>
      </c>
      <c r="E26" s="3">
        <v>596</v>
      </c>
      <c r="F26" s="3">
        <v>155</v>
      </c>
      <c r="G26" s="24">
        <v>1320</v>
      </c>
      <c r="H26" s="24">
        <v>0</v>
      </c>
      <c r="I26" s="24">
        <v>0</v>
      </c>
      <c r="J26" s="24">
        <v>40112</v>
      </c>
      <c r="K26" s="24">
        <v>3915</v>
      </c>
      <c r="L26" s="24">
        <v>49597</v>
      </c>
      <c r="M26" s="25">
        <v>20.894330229999998</v>
      </c>
      <c r="N26" s="25">
        <v>147.32993928000002</v>
      </c>
      <c r="O26" s="24">
        <v>1900282</v>
      </c>
      <c r="P26" s="24">
        <v>1989187</v>
      </c>
      <c r="Q26" s="24">
        <v>128722</v>
      </c>
      <c r="R26" s="10">
        <v>5992.708699999999</v>
      </c>
      <c r="S26" s="10">
        <v>243.7034971</v>
      </c>
    </row>
    <row r="27" spans="1:19" s="4" customFormat="1" ht="12.75">
      <c r="A27" s="3"/>
      <c r="B27" s="926" t="s">
        <v>38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</row>
    <row r="28" spans="1:19" s="4" customFormat="1" ht="14.25">
      <c r="A28" s="3">
        <v>20</v>
      </c>
      <c r="B28" s="8" t="s">
        <v>39</v>
      </c>
      <c r="C28" s="175">
        <v>22234</v>
      </c>
      <c r="D28" s="175">
        <v>0</v>
      </c>
      <c r="E28" s="175">
        <v>12246</v>
      </c>
      <c r="F28" s="175">
        <v>9988</v>
      </c>
      <c r="G28" s="175">
        <v>0</v>
      </c>
      <c r="H28" s="175">
        <v>0</v>
      </c>
      <c r="I28" s="175">
        <v>0</v>
      </c>
      <c r="J28" s="9">
        <v>2253422</v>
      </c>
      <c r="K28" s="9">
        <v>27387</v>
      </c>
      <c r="L28" s="9">
        <v>3584436</v>
      </c>
      <c r="M28" s="10">
        <v>125.46586664</v>
      </c>
      <c r="N28" s="10">
        <v>7647.94549091</v>
      </c>
      <c r="O28" s="9">
        <v>92377000</v>
      </c>
      <c r="P28" s="3">
        <v>169098000</v>
      </c>
      <c r="Q28" s="3">
        <v>5743000</v>
      </c>
      <c r="R28" s="11">
        <v>456283.9</v>
      </c>
      <c r="S28" s="11">
        <v>8777.4</v>
      </c>
    </row>
    <row r="29" spans="1:19" s="4" customFormat="1" ht="14.25">
      <c r="A29" s="3">
        <v>21</v>
      </c>
      <c r="B29" s="8" t="s">
        <v>40</v>
      </c>
      <c r="C29" s="261">
        <v>1057</v>
      </c>
      <c r="D29" s="261">
        <v>0</v>
      </c>
      <c r="E29" s="261">
        <v>620</v>
      </c>
      <c r="F29" s="261">
        <v>437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8">
        <v>0</v>
      </c>
      <c r="O29" s="9">
        <v>4319705</v>
      </c>
      <c r="P29" s="3">
        <v>7782933</v>
      </c>
      <c r="Q29" s="3">
        <v>107154</v>
      </c>
      <c r="R29" s="11">
        <v>22360.300000000003</v>
      </c>
      <c r="S29" s="11">
        <v>128</v>
      </c>
    </row>
    <row r="30" spans="1:19" s="4" customFormat="1" ht="14.25">
      <c r="A30" s="3">
        <v>22</v>
      </c>
      <c r="B30" s="8" t="s">
        <v>41</v>
      </c>
      <c r="C30" s="35">
        <v>1371</v>
      </c>
      <c r="D30" s="35">
        <v>0</v>
      </c>
      <c r="E30" s="35">
        <v>1060</v>
      </c>
      <c r="F30" s="35">
        <v>311</v>
      </c>
      <c r="G30" s="35">
        <v>0</v>
      </c>
      <c r="H30" s="35">
        <v>0</v>
      </c>
      <c r="I30" s="35">
        <v>0</v>
      </c>
      <c r="J30" s="36">
        <v>0</v>
      </c>
      <c r="K30" s="36">
        <v>0</v>
      </c>
      <c r="L30" s="36">
        <v>0</v>
      </c>
      <c r="M30" s="37">
        <v>0</v>
      </c>
      <c r="N30" s="268">
        <v>0</v>
      </c>
      <c r="O30" s="36">
        <v>6045906</v>
      </c>
      <c r="P30" s="35">
        <v>9187531</v>
      </c>
      <c r="Q30" s="35">
        <v>175719</v>
      </c>
      <c r="R30" s="38">
        <v>36480</v>
      </c>
      <c r="S30" s="38">
        <v>448.40000000000003</v>
      </c>
    </row>
    <row r="31" spans="1:19" s="4" customFormat="1" ht="14.25">
      <c r="A31" s="3">
        <v>23</v>
      </c>
      <c r="B31" s="8" t="s">
        <v>42</v>
      </c>
      <c r="C31" s="258">
        <v>802</v>
      </c>
      <c r="D31" s="258">
        <v>0</v>
      </c>
      <c r="E31" s="258">
        <v>571</v>
      </c>
      <c r="F31" s="258">
        <v>231</v>
      </c>
      <c r="G31" s="258">
        <v>0</v>
      </c>
      <c r="H31" s="258">
        <v>0</v>
      </c>
      <c r="I31" s="258">
        <v>0</v>
      </c>
      <c r="J31" s="259">
        <v>0</v>
      </c>
      <c r="K31" s="259">
        <v>0</v>
      </c>
      <c r="L31" s="260">
        <v>0</v>
      </c>
      <c r="M31" s="258">
        <v>0</v>
      </c>
      <c r="N31" s="268">
        <v>0</v>
      </c>
      <c r="O31" s="36">
        <v>2376716</v>
      </c>
      <c r="P31" s="35">
        <v>2639476</v>
      </c>
      <c r="Q31" s="35">
        <v>102718</v>
      </c>
      <c r="R31" s="38">
        <v>10339.2</v>
      </c>
      <c r="S31" s="38">
        <v>257.7</v>
      </c>
    </row>
    <row r="32" spans="1:19" s="4" customFormat="1" ht="15">
      <c r="A32" s="3">
        <v>24</v>
      </c>
      <c r="B32" s="8" t="s">
        <v>43</v>
      </c>
      <c r="C32" s="236">
        <v>847</v>
      </c>
      <c r="D32" s="236">
        <v>0</v>
      </c>
      <c r="E32" s="236">
        <v>634</v>
      </c>
      <c r="F32" s="236">
        <v>213</v>
      </c>
      <c r="G32" s="236">
        <v>0</v>
      </c>
      <c r="H32" s="236">
        <v>0</v>
      </c>
      <c r="I32" s="236">
        <v>0</v>
      </c>
      <c r="J32" s="237">
        <v>0</v>
      </c>
      <c r="K32" s="236">
        <v>0</v>
      </c>
      <c r="L32" s="236">
        <v>0</v>
      </c>
      <c r="M32" s="236">
        <v>0</v>
      </c>
      <c r="N32" s="268">
        <v>0</v>
      </c>
      <c r="O32" s="238">
        <v>3071906</v>
      </c>
      <c r="P32" s="238">
        <v>4534953</v>
      </c>
      <c r="Q32" s="238">
        <v>75779</v>
      </c>
      <c r="R32" s="239">
        <v>12271.099999999999</v>
      </c>
      <c r="S32" s="239">
        <v>121.1</v>
      </c>
    </row>
    <row r="33" spans="1:19" s="4" customFormat="1" ht="14.25">
      <c r="A33" s="3">
        <v>25</v>
      </c>
      <c r="B33" s="33" t="s">
        <v>44</v>
      </c>
      <c r="C33" s="40">
        <v>933</v>
      </c>
      <c r="D33" s="40">
        <v>0</v>
      </c>
      <c r="E33" s="40">
        <v>655</v>
      </c>
      <c r="F33" s="40">
        <v>278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v>0</v>
      </c>
      <c r="N33" s="268">
        <v>0</v>
      </c>
      <c r="O33" s="39">
        <v>5504728</v>
      </c>
      <c r="P33" s="40">
        <v>6043862</v>
      </c>
      <c r="Q33" s="40">
        <v>149408</v>
      </c>
      <c r="R33" s="42">
        <v>17642.8</v>
      </c>
      <c r="S33" s="42">
        <v>317.1</v>
      </c>
    </row>
    <row r="34" spans="1:19" s="4" customFormat="1" ht="12.75">
      <c r="A34" s="3"/>
      <c r="B34" s="926" t="s">
        <v>45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</row>
    <row r="35" spans="1:19" s="4" customFormat="1" ht="14.25">
      <c r="A35" s="3">
        <v>26</v>
      </c>
      <c r="B35" s="33" t="s">
        <v>46</v>
      </c>
      <c r="C35" s="3">
        <v>1548</v>
      </c>
      <c r="D35" s="3">
        <v>0</v>
      </c>
      <c r="E35" s="3">
        <v>800</v>
      </c>
      <c r="F35" s="3">
        <v>748</v>
      </c>
      <c r="G35" s="3">
        <v>23587</v>
      </c>
      <c r="H35" s="3">
        <v>0</v>
      </c>
      <c r="I35" s="3">
        <v>6161</v>
      </c>
      <c r="J35" s="3">
        <v>0</v>
      </c>
      <c r="K35" s="3">
        <v>0</v>
      </c>
      <c r="L35" s="3">
        <v>0</v>
      </c>
      <c r="M35" s="3">
        <v>0</v>
      </c>
      <c r="N35" s="268">
        <v>0</v>
      </c>
      <c r="O35" s="3">
        <v>4980276</v>
      </c>
      <c r="P35" s="3">
        <v>6190966</v>
      </c>
      <c r="Q35" s="3">
        <v>649619</v>
      </c>
      <c r="R35" s="11">
        <v>23565.23072062</v>
      </c>
      <c r="S35" s="11">
        <v>982.42732077</v>
      </c>
    </row>
    <row r="36" spans="1:19" s="4" customFormat="1" ht="12.75">
      <c r="A36" s="3"/>
      <c r="B36" s="43" t="s">
        <v>47</v>
      </c>
      <c r="C36" s="7">
        <f aca="true" t="shared" si="0" ref="C36:R36">SUM(C8:C35)</f>
        <v>58547</v>
      </c>
      <c r="D36" s="7">
        <f t="shared" si="0"/>
        <v>0</v>
      </c>
      <c r="E36" s="7">
        <f t="shared" si="0"/>
        <v>34266</v>
      </c>
      <c r="F36" s="7">
        <f t="shared" si="0"/>
        <v>24281</v>
      </c>
      <c r="G36" s="7">
        <f t="shared" si="0"/>
        <v>54349</v>
      </c>
      <c r="H36" s="7">
        <f t="shared" si="0"/>
        <v>1153</v>
      </c>
      <c r="I36" s="7">
        <f t="shared" si="0"/>
        <v>38514</v>
      </c>
      <c r="J36" s="7">
        <f t="shared" si="0"/>
        <v>3092864</v>
      </c>
      <c r="K36" s="7">
        <f t="shared" si="0"/>
        <v>66537</v>
      </c>
      <c r="L36" s="7">
        <f t="shared" si="0"/>
        <v>4412902</v>
      </c>
      <c r="M36" s="54">
        <f t="shared" si="0"/>
        <v>326.72115187</v>
      </c>
      <c r="N36" s="54">
        <f t="shared" si="0"/>
        <v>9661.55575619</v>
      </c>
      <c r="O36" s="7">
        <f t="shared" si="0"/>
        <v>217600183</v>
      </c>
      <c r="P36" s="7">
        <f t="shared" si="0"/>
        <v>332378753</v>
      </c>
      <c r="Q36" s="7">
        <f t="shared" si="0"/>
        <v>12918398</v>
      </c>
      <c r="R36" s="7">
        <f t="shared" si="0"/>
        <v>881002.29914591</v>
      </c>
      <c r="S36" s="7">
        <f>SUM(S8:S35)</f>
        <v>19797.76263087</v>
      </c>
    </row>
    <row r="37" spans="1:19" s="4" customFormat="1" ht="12.75">
      <c r="A37" s="3"/>
      <c r="B37" s="927" t="s">
        <v>48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</row>
    <row r="38" spans="1:19" s="4" customFormat="1" ht="12.75">
      <c r="A38" s="3"/>
      <c r="B38" s="927" t="s">
        <v>49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</row>
    <row r="39" spans="1:19" s="4" customFormat="1" ht="14.25">
      <c r="A39" s="3">
        <v>27</v>
      </c>
      <c r="B39" s="8" t="s">
        <v>50</v>
      </c>
      <c r="C39" s="3">
        <v>182</v>
      </c>
      <c r="D39" s="3">
        <v>0</v>
      </c>
      <c r="E39" s="3">
        <v>125</v>
      </c>
      <c r="F39" s="3">
        <v>57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11">
        <v>0</v>
      </c>
      <c r="N39" s="11">
        <v>0</v>
      </c>
      <c r="O39" s="3">
        <v>337981</v>
      </c>
      <c r="P39" s="3">
        <v>166929</v>
      </c>
      <c r="Q39" s="3">
        <v>9071</v>
      </c>
      <c r="R39" s="11">
        <v>429</v>
      </c>
      <c r="S39" s="11">
        <v>17.2</v>
      </c>
    </row>
    <row r="40" spans="1:19" s="4" customFormat="1" ht="14.25">
      <c r="A40" s="3">
        <v>28</v>
      </c>
      <c r="B40" s="8" t="s">
        <v>51</v>
      </c>
      <c r="C40" s="44">
        <v>504</v>
      </c>
      <c r="D40" s="44">
        <v>0</v>
      </c>
      <c r="E40" s="44">
        <v>234</v>
      </c>
      <c r="F40" s="44">
        <v>270</v>
      </c>
      <c r="G40" s="44">
        <v>1838</v>
      </c>
      <c r="H40" s="44">
        <v>0</v>
      </c>
      <c r="I40" s="44">
        <v>1330</v>
      </c>
      <c r="J40" s="44">
        <v>0</v>
      </c>
      <c r="K40" s="44">
        <v>0</v>
      </c>
      <c r="L40" s="44">
        <v>0</v>
      </c>
      <c r="M40" s="45">
        <v>0</v>
      </c>
      <c r="N40" s="45">
        <v>0</v>
      </c>
      <c r="O40" s="46">
        <v>753883</v>
      </c>
      <c r="P40" s="46">
        <v>996828</v>
      </c>
      <c r="Q40" s="44">
        <v>89350</v>
      </c>
      <c r="R40" s="45">
        <v>2932.9399999999996</v>
      </c>
      <c r="S40" s="45">
        <v>125.64</v>
      </c>
    </row>
    <row r="41" spans="1:19" s="4" customFormat="1" ht="14.25">
      <c r="A41" s="3">
        <v>29</v>
      </c>
      <c r="B41" s="8" t="s">
        <v>52</v>
      </c>
      <c r="C41" s="165">
        <v>399</v>
      </c>
      <c r="D41" s="166">
        <v>0</v>
      </c>
      <c r="E41" s="166">
        <v>172</v>
      </c>
      <c r="F41" s="166">
        <v>227</v>
      </c>
      <c r="G41" s="166">
        <v>0</v>
      </c>
      <c r="H41" s="166">
        <v>0</v>
      </c>
      <c r="I41" s="167">
        <v>0</v>
      </c>
      <c r="J41" s="168">
        <v>1889</v>
      </c>
      <c r="K41" s="168">
        <v>3</v>
      </c>
      <c r="L41" s="168">
        <v>2836</v>
      </c>
      <c r="M41" s="11">
        <v>0.014</v>
      </c>
      <c r="N41" s="170">
        <v>7.4</v>
      </c>
      <c r="O41" s="171">
        <v>848172</v>
      </c>
      <c r="P41" s="172">
        <v>407168</v>
      </c>
      <c r="Q41" s="172">
        <v>35363</v>
      </c>
      <c r="R41" s="173">
        <v>1450.1</v>
      </c>
      <c r="S41" s="174">
        <v>61.2</v>
      </c>
    </row>
    <row r="42" spans="1:19" s="4" customFormat="1" ht="14.25">
      <c r="A42" s="3">
        <v>30</v>
      </c>
      <c r="B42" s="8" t="s">
        <v>53</v>
      </c>
      <c r="C42" s="179">
        <v>1012</v>
      </c>
      <c r="D42" s="267">
        <v>0</v>
      </c>
      <c r="E42" s="267">
        <v>654</v>
      </c>
      <c r="F42" s="267">
        <v>358</v>
      </c>
      <c r="G42" s="267">
        <v>4851</v>
      </c>
      <c r="H42" s="267">
        <v>0</v>
      </c>
      <c r="I42" s="267">
        <v>4043</v>
      </c>
      <c r="J42" s="267">
        <v>0</v>
      </c>
      <c r="K42" s="267">
        <v>0</v>
      </c>
      <c r="L42" s="267">
        <v>0</v>
      </c>
      <c r="M42" s="267">
        <v>0</v>
      </c>
      <c r="N42" s="268">
        <v>0</v>
      </c>
      <c r="O42" s="179">
        <v>2574612</v>
      </c>
      <c r="P42" s="179">
        <v>2351681</v>
      </c>
      <c r="Q42" s="179">
        <v>186371</v>
      </c>
      <c r="R42" s="179">
        <v>9463.2</v>
      </c>
      <c r="S42" s="179">
        <v>352.59999999999997</v>
      </c>
    </row>
    <row r="43" spans="1:19" s="4" customFormat="1" ht="15">
      <c r="A43" s="3">
        <v>31</v>
      </c>
      <c r="B43" s="8" t="s">
        <v>54</v>
      </c>
      <c r="C43" s="216">
        <v>432</v>
      </c>
      <c r="D43" s="216">
        <v>0</v>
      </c>
      <c r="E43" s="216">
        <v>232</v>
      </c>
      <c r="F43" s="218">
        <v>200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268">
        <v>0</v>
      </c>
      <c r="O43" s="129">
        <v>1016694</v>
      </c>
      <c r="P43" s="215">
        <v>2007455</v>
      </c>
      <c r="Q43" s="216">
        <v>126445</v>
      </c>
      <c r="R43" s="216">
        <v>5192.7</v>
      </c>
      <c r="S43" s="217">
        <v>260</v>
      </c>
    </row>
    <row r="44" spans="1:19" s="4" customFormat="1" ht="14.25">
      <c r="A44" s="3">
        <v>32</v>
      </c>
      <c r="B44" s="8" t="s">
        <v>55</v>
      </c>
      <c r="C44" s="3">
        <v>511</v>
      </c>
      <c r="D44" s="3">
        <v>0</v>
      </c>
      <c r="E44" s="3">
        <v>345</v>
      </c>
      <c r="F44" s="3">
        <v>166</v>
      </c>
      <c r="G44" s="3">
        <v>2739</v>
      </c>
      <c r="H44" s="3">
        <v>0</v>
      </c>
      <c r="I44" s="3">
        <v>2396</v>
      </c>
      <c r="J44" s="3">
        <v>30247</v>
      </c>
      <c r="K44" s="3">
        <v>2323</v>
      </c>
      <c r="L44" s="3">
        <v>36344</v>
      </c>
      <c r="M44" s="11">
        <v>8.525032</v>
      </c>
      <c r="N44" s="268">
        <v>141.850619</v>
      </c>
      <c r="O44" s="3">
        <v>1118322</v>
      </c>
      <c r="P44" s="3">
        <v>2217712</v>
      </c>
      <c r="Q44" s="3">
        <v>26598</v>
      </c>
      <c r="R44" s="11">
        <v>9472.788552</v>
      </c>
      <c r="S44" s="11">
        <v>88.330401</v>
      </c>
    </row>
    <row r="45" spans="1:19" s="4" customFormat="1" ht="14.25">
      <c r="A45" s="3">
        <v>33</v>
      </c>
      <c r="B45" s="8" t="s">
        <v>56</v>
      </c>
      <c r="C45" s="3">
        <v>367</v>
      </c>
      <c r="D45" s="3">
        <v>0</v>
      </c>
      <c r="E45" s="3">
        <v>227</v>
      </c>
      <c r="F45" s="3">
        <v>140</v>
      </c>
      <c r="G45" s="3">
        <v>1246</v>
      </c>
      <c r="H45" s="3">
        <v>0</v>
      </c>
      <c r="I45" s="3">
        <v>1155</v>
      </c>
      <c r="J45" s="3">
        <v>0</v>
      </c>
      <c r="K45" s="3">
        <v>0</v>
      </c>
      <c r="L45" s="3">
        <v>0</v>
      </c>
      <c r="M45" s="11">
        <v>0</v>
      </c>
      <c r="N45" s="268">
        <v>0</v>
      </c>
      <c r="O45" s="3">
        <v>1495958</v>
      </c>
      <c r="P45" s="3">
        <v>1366553</v>
      </c>
      <c r="Q45" s="3">
        <v>126000</v>
      </c>
      <c r="R45" s="11">
        <v>4083.7</v>
      </c>
      <c r="S45" s="11">
        <v>201.1</v>
      </c>
    </row>
    <row r="46" spans="1:19" s="4" customFormat="1" ht="14.25">
      <c r="A46" s="3">
        <v>34</v>
      </c>
      <c r="B46" s="8" t="s">
        <v>57</v>
      </c>
      <c r="C46" s="3">
        <v>845</v>
      </c>
      <c r="D46" s="3">
        <v>0</v>
      </c>
      <c r="E46" s="3">
        <v>472</v>
      </c>
      <c r="F46" s="3">
        <v>373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1">
        <v>0</v>
      </c>
      <c r="N46" s="268">
        <v>0</v>
      </c>
      <c r="O46" s="3">
        <v>2702094</v>
      </c>
      <c r="P46" s="3">
        <v>3250069</v>
      </c>
      <c r="Q46" s="3">
        <v>169114</v>
      </c>
      <c r="R46" s="11">
        <v>9882.4</v>
      </c>
      <c r="S46" s="11">
        <v>248.79999999999998</v>
      </c>
    </row>
    <row r="47" spans="1:19" s="4" customFormat="1" ht="14.25">
      <c r="A47" s="3">
        <v>35</v>
      </c>
      <c r="B47" s="8" t="s">
        <v>58</v>
      </c>
      <c r="C47" s="197">
        <v>544</v>
      </c>
      <c r="D47" s="197">
        <v>0</v>
      </c>
      <c r="E47" s="197">
        <v>172</v>
      </c>
      <c r="F47" s="197">
        <v>372</v>
      </c>
      <c r="G47" s="197">
        <v>1063</v>
      </c>
      <c r="H47" s="197">
        <v>0</v>
      </c>
      <c r="I47" s="197">
        <v>963</v>
      </c>
      <c r="J47" s="197">
        <v>0</v>
      </c>
      <c r="K47" s="197">
        <v>0</v>
      </c>
      <c r="L47" s="197">
        <v>0</v>
      </c>
      <c r="M47" s="197">
        <v>0</v>
      </c>
      <c r="N47" s="268">
        <v>0</v>
      </c>
      <c r="O47" s="197">
        <v>384449</v>
      </c>
      <c r="P47" s="197">
        <v>957036</v>
      </c>
      <c r="Q47" s="197">
        <v>48428</v>
      </c>
      <c r="R47" s="197">
        <v>2961.8</v>
      </c>
      <c r="S47" s="197">
        <v>111.30000000000001</v>
      </c>
    </row>
    <row r="48" spans="1:19" s="4" customFormat="1" ht="14.25">
      <c r="A48" s="3">
        <v>36</v>
      </c>
      <c r="B48" s="8" t="s">
        <v>59</v>
      </c>
      <c r="C48" s="180">
        <v>62</v>
      </c>
      <c r="D48" s="180">
        <v>0</v>
      </c>
      <c r="E48" s="180">
        <v>47</v>
      </c>
      <c r="F48" s="180">
        <v>15</v>
      </c>
      <c r="G48" s="181">
        <v>0</v>
      </c>
      <c r="H48" s="181">
        <v>0</v>
      </c>
      <c r="I48" s="181"/>
      <c r="J48" s="181">
        <v>0</v>
      </c>
      <c r="K48" s="181">
        <v>0</v>
      </c>
      <c r="L48" s="181">
        <v>0</v>
      </c>
      <c r="M48" s="181">
        <v>0</v>
      </c>
      <c r="N48" s="268">
        <v>0</v>
      </c>
      <c r="O48" s="180">
        <v>30644</v>
      </c>
      <c r="P48" s="181">
        <v>54637</v>
      </c>
      <c r="Q48" s="181">
        <v>32</v>
      </c>
      <c r="R48" s="181">
        <v>139.4</v>
      </c>
      <c r="S48" s="222">
        <v>0.02548401</v>
      </c>
    </row>
    <row r="49" spans="1:19" s="4" customFormat="1" ht="14.25">
      <c r="A49" s="3">
        <v>37</v>
      </c>
      <c r="B49" s="8" t="s">
        <v>60</v>
      </c>
      <c r="C49" s="220">
        <v>674</v>
      </c>
      <c r="D49" s="220">
        <v>0</v>
      </c>
      <c r="E49" s="220">
        <v>529</v>
      </c>
      <c r="F49" s="220">
        <v>145</v>
      </c>
      <c r="G49" s="220">
        <v>80</v>
      </c>
      <c r="H49" s="220">
        <v>0</v>
      </c>
      <c r="I49" s="220">
        <v>80</v>
      </c>
      <c r="J49" s="220">
        <v>0</v>
      </c>
      <c r="K49" s="220">
        <v>0</v>
      </c>
      <c r="L49" s="220">
        <v>0</v>
      </c>
      <c r="M49" s="220">
        <v>0</v>
      </c>
      <c r="N49" s="268">
        <v>0</v>
      </c>
      <c r="O49" s="221">
        <v>2166790</v>
      </c>
      <c r="P49" s="220">
        <v>3803777</v>
      </c>
      <c r="Q49" s="223">
        <v>72486</v>
      </c>
      <c r="R49" s="220">
        <v>4560.9</v>
      </c>
      <c r="S49" s="222">
        <v>166.29999999999998</v>
      </c>
    </row>
    <row r="50" spans="1:19" s="4" customFormat="1" ht="14.25">
      <c r="A50" s="3">
        <v>38</v>
      </c>
      <c r="B50" s="33" t="s">
        <v>61</v>
      </c>
      <c r="C50" s="253">
        <v>318</v>
      </c>
      <c r="D50" s="253">
        <v>0</v>
      </c>
      <c r="E50" s="254">
        <v>168</v>
      </c>
      <c r="F50" s="254">
        <v>150</v>
      </c>
      <c r="G50" s="254">
        <v>421</v>
      </c>
      <c r="H50" s="254">
        <v>0</v>
      </c>
      <c r="I50" s="255">
        <v>421</v>
      </c>
      <c r="J50" s="255">
        <v>5638</v>
      </c>
      <c r="K50" s="256">
        <v>0</v>
      </c>
      <c r="L50" s="255">
        <v>4310</v>
      </c>
      <c r="M50" s="256">
        <v>0</v>
      </c>
      <c r="N50" s="11">
        <v>10.160815999999999</v>
      </c>
      <c r="O50" s="255">
        <v>465780</v>
      </c>
      <c r="P50" s="255">
        <v>1169584</v>
      </c>
      <c r="Q50" s="255">
        <v>21745</v>
      </c>
      <c r="R50" s="11">
        <v>465.45000000000005</v>
      </c>
      <c r="S50" s="255">
        <v>54.900000000000006</v>
      </c>
    </row>
    <row r="51" spans="1:19" s="4" customFormat="1" ht="12.75">
      <c r="A51" s="3"/>
      <c r="B51" s="926" t="s">
        <v>62</v>
      </c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</row>
    <row r="52" spans="1:19" s="4" customFormat="1" ht="14.25">
      <c r="A52" s="3">
        <v>39</v>
      </c>
      <c r="B52" s="33" t="s">
        <v>63</v>
      </c>
      <c r="C52" s="50">
        <v>319</v>
      </c>
      <c r="D52" s="50">
        <v>0</v>
      </c>
      <c r="E52" s="50">
        <v>86</v>
      </c>
      <c r="F52" s="50">
        <v>233</v>
      </c>
      <c r="G52" s="51">
        <v>654</v>
      </c>
      <c r="H52" s="50">
        <v>0</v>
      </c>
      <c r="I52" s="51">
        <v>508</v>
      </c>
      <c r="J52" s="50">
        <v>0</v>
      </c>
      <c r="K52" s="50">
        <v>0</v>
      </c>
      <c r="L52" s="50">
        <v>0</v>
      </c>
      <c r="M52" s="52">
        <v>0</v>
      </c>
      <c r="N52" s="268">
        <v>0</v>
      </c>
      <c r="O52" s="51">
        <v>204122</v>
      </c>
      <c r="P52" s="51">
        <v>348587</v>
      </c>
      <c r="Q52" s="51">
        <v>36481</v>
      </c>
      <c r="R52" s="53">
        <v>1275.8</v>
      </c>
      <c r="S52" s="53">
        <v>67</v>
      </c>
    </row>
    <row r="53" spans="1:19" s="4" customFormat="1" ht="15">
      <c r="A53" s="3">
        <v>40</v>
      </c>
      <c r="B53" s="8" t="s">
        <v>64</v>
      </c>
      <c r="C53" s="3">
        <v>9073</v>
      </c>
      <c r="D53" s="3">
        <v>0</v>
      </c>
      <c r="E53" s="3">
        <v>3850</v>
      </c>
      <c r="F53" s="3">
        <v>5223</v>
      </c>
      <c r="G53" s="3">
        <v>183331</v>
      </c>
      <c r="H53" s="3">
        <v>0</v>
      </c>
      <c r="I53" s="3">
        <v>148059</v>
      </c>
      <c r="J53" s="3">
        <v>5649796</v>
      </c>
      <c r="K53" s="3">
        <v>69360</v>
      </c>
      <c r="L53" s="3">
        <v>7616056</v>
      </c>
      <c r="M53" s="11">
        <v>445.02691485</v>
      </c>
      <c r="N53" s="60">
        <v>25981.22546274</v>
      </c>
      <c r="O53" s="3">
        <v>14495275</v>
      </c>
      <c r="P53" s="3">
        <v>25450308</v>
      </c>
      <c r="Q53" s="3">
        <v>5768433</v>
      </c>
      <c r="R53" s="11">
        <v>107127.62199055999</v>
      </c>
      <c r="S53" s="11">
        <v>8783.643838230002</v>
      </c>
    </row>
    <row r="54" spans="1:19" s="4" customFormat="1" ht="15">
      <c r="A54" s="3">
        <v>41</v>
      </c>
      <c r="B54" s="8" t="s">
        <v>65</v>
      </c>
      <c r="C54" s="3">
        <v>9216</v>
      </c>
      <c r="D54" s="3">
        <v>0</v>
      </c>
      <c r="E54" s="3">
        <v>3041</v>
      </c>
      <c r="F54" s="3">
        <v>6175</v>
      </c>
      <c r="G54" s="3">
        <v>160745</v>
      </c>
      <c r="H54" s="3">
        <v>5634</v>
      </c>
      <c r="I54" s="3">
        <v>137680</v>
      </c>
      <c r="J54" s="3">
        <v>2833357</v>
      </c>
      <c r="K54" s="3">
        <v>8876</v>
      </c>
      <c r="L54" s="3">
        <v>4724850</v>
      </c>
      <c r="M54" s="11">
        <v>46.599082440000004</v>
      </c>
      <c r="N54" s="60">
        <v>11310.379790100005</v>
      </c>
      <c r="O54" s="3">
        <v>16468894</v>
      </c>
      <c r="P54" s="3">
        <v>25436148</v>
      </c>
      <c r="Q54" s="3">
        <v>5375808</v>
      </c>
      <c r="R54" s="11">
        <v>112215.44409407624</v>
      </c>
      <c r="S54" s="11">
        <v>9414.757022</v>
      </c>
    </row>
    <row r="55" spans="1:19" s="4" customFormat="1" ht="15">
      <c r="A55" s="3">
        <v>42</v>
      </c>
      <c r="B55" s="8" t="s">
        <v>66</v>
      </c>
      <c r="C55" s="3">
        <v>709</v>
      </c>
      <c r="D55" s="3">
        <v>0</v>
      </c>
      <c r="E55" s="3">
        <v>362</v>
      </c>
      <c r="F55" s="3">
        <v>347</v>
      </c>
      <c r="G55" s="3">
        <v>92</v>
      </c>
      <c r="H55" s="3">
        <v>0</v>
      </c>
      <c r="I55" s="3">
        <v>25</v>
      </c>
      <c r="J55" s="3">
        <v>201890</v>
      </c>
      <c r="K55" s="3">
        <v>520</v>
      </c>
      <c r="L55" s="3">
        <v>308033</v>
      </c>
      <c r="M55" s="11">
        <v>3.1</v>
      </c>
      <c r="N55" s="60">
        <v>1273.1999999999998</v>
      </c>
      <c r="O55" s="3">
        <v>937977</v>
      </c>
      <c r="P55" s="3">
        <v>1071233</v>
      </c>
      <c r="Q55" s="3">
        <v>140661</v>
      </c>
      <c r="R55" s="11">
        <v>4115.1</v>
      </c>
      <c r="S55" s="11">
        <v>244.8</v>
      </c>
    </row>
    <row r="56" spans="1:19" s="4" customFormat="1" ht="15">
      <c r="A56" s="3">
        <v>43</v>
      </c>
      <c r="B56" s="8" t="s">
        <v>67</v>
      </c>
      <c r="C56" s="3">
        <v>865</v>
      </c>
      <c r="D56" s="3">
        <v>0</v>
      </c>
      <c r="E56" s="3">
        <v>331</v>
      </c>
      <c r="F56" s="3">
        <v>534</v>
      </c>
      <c r="G56" s="3">
        <v>0</v>
      </c>
      <c r="H56" s="3">
        <v>0</v>
      </c>
      <c r="I56" s="3">
        <v>0</v>
      </c>
      <c r="J56" s="3">
        <v>210980</v>
      </c>
      <c r="K56" s="3">
        <v>2145</v>
      </c>
      <c r="L56" s="3">
        <v>322186</v>
      </c>
      <c r="M56" s="11">
        <v>18.638534619999998</v>
      </c>
      <c r="N56" s="60">
        <v>1016.03202184</v>
      </c>
      <c r="O56" s="3">
        <v>1534458</v>
      </c>
      <c r="P56" s="3">
        <v>2467979</v>
      </c>
      <c r="Q56" s="3">
        <v>361061</v>
      </c>
      <c r="R56" s="11">
        <v>6890.665589369996</v>
      </c>
      <c r="S56" s="11">
        <v>556.9554966899967</v>
      </c>
    </row>
    <row r="57" spans="1:19" s="4" customFormat="1" ht="14.25">
      <c r="A57" s="3">
        <v>44</v>
      </c>
      <c r="B57" s="8" t="s">
        <v>68</v>
      </c>
      <c r="C57" s="3">
        <v>10133</v>
      </c>
      <c r="D57" s="3">
        <v>0</v>
      </c>
      <c r="E57" s="3">
        <v>2070</v>
      </c>
      <c r="F57" s="3">
        <v>8063</v>
      </c>
      <c r="G57" s="3">
        <v>202712</v>
      </c>
      <c r="H57" s="3">
        <v>0</v>
      </c>
      <c r="I57" s="3">
        <v>155657</v>
      </c>
      <c r="J57" s="3">
        <v>787352</v>
      </c>
      <c r="K57" s="3">
        <v>7300</v>
      </c>
      <c r="L57" s="3">
        <v>995431</v>
      </c>
      <c r="M57" s="11">
        <v>21.426727319999998</v>
      </c>
      <c r="N57" s="11">
        <v>2921.1471720999994</v>
      </c>
      <c r="O57" s="3">
        <v>12688593</v>
      </c>
      <c r="P57" s="3">
        <v>40279807</v>
      </c>
      <c r="Q57" s="3">
        <v>2930960</v>
      </c>
      <c r="R57" s="11">
        <v>93086.1562</v>
      </c>
      <c r="S57" s="11">
        <v>4899.2</v>
      </c>
    </row>
    <row r="58" spans="1:19" s="4" customFormat="1" ht="14.25">
      <c r="A58" s="3">
        <v>45</v>
      </c>
      <c r="B58" s="8" t="s">
        <v>69</v>
      </c>
      <c r="C58" s="183">
        <v>627</v>
      </c>
      <c r="D58" s="184">
        <v>0</v>
      </c>
      <c r="E58" s="184">
        <v>247</v>
      </c>
      <c r="F58" s="184">
        <v>380</v>
      </c>
      <c r="G58" s="185">
        <v>3347</v>
      </c>
      <c r="H58" s="185">
        <v>0</v>
      </c>
      <c r="I58" s="185">
        <v>1855</v>
      </c>
      <c r="J58" s="184">
        <v>61</v>
      </c>
      <c r="K58" s="184">
        <v>0</v>
      </c>
      <c r="L58" s="184">
        <v>1</v>
      </c>
      <c r="M58" s="184">
        <v>0</v>
      </c>
      <c r="N58" s="11">
        <v>9060</v>
      </c>
      <c r="O58" s="184">
        <v>266652</v>
      </c>
      <c r="P58" s="183">
        <v>498471</v>
      </c>
      <c r="Q58" s="184">
        <v>91946</v>
      </c>
      <c r="R58" s="186">
        <v>1768.91007457</v>
      </c>
      <c r="S58" s="187">
        <v>146.7802269</v>
      </c>
    </row>
    <row r="59" spans="1:19" s="4" customFormat="1" ht="12.75">
      <c r="A59" s="3"/>
      <c r="B59" s="43" t="s">
        <v>47</v>
      </c>
      <c r="C59" s="7">
        <f>SUM(C39:C58)</f>
        <v>36792</v>
      </c>
      <c r="D59" s="7">
        <f>SUM(D39:D58)</f>
        <v>0</v>
      </c>
      <c r="E59" s="7">
        <f aca="true" t="shared" si="1" ref="E59:S59">SUM(E39:E58)</f>
        <v>13364</v>
      </c>
      <c r="F59" s="7">
        <f t="shared" si="1"/>
        <v>23428</v>
      </c>
      <c r="G59" s="7">
        <f t="shared" si="1"/>
        <v>563119</v>
      </c>
      <c r="H59" s="7">
        <f t="shared" si="1"/>
        <v>5634</v>
      </c>
      <c r="I59" s="7">
        <f t="shared" si="1"/>
        <v>454172</v>
      </c>
      <c r="J59" s="7">
        <f t="shared" si="1"/>
        <v>9721210</v>
      </c>
      <c r="K59" s="7">
        <f t="shared" si="1"/>
        <v>90527</v>
      </c>
      <c r="L59" s="7">
        <f t="shared" si="1"/>
        <v>14010047</v>
      </c>
      <c r="M59" s="7">
        <f t="shared" si="1"/>
        <v>543.3302912300001</v>
      </c>
      <c r="N59" s="54">
        <f t="shared" si="1"/>
        <v>51721.39588178</v>
      </c>
      <c r="O59" s="7">
        <f t="shared" si="1"/>
        <v>60491350</v>
      </c>
      <c r="P59" s="7">
        <f t="shared" si="1"/>
        <v>114301962</v>
      </c>
      <c r="Q59" s="7">
        <f t="shared" si="1"/>
        <v>15616353</v>
      </c>
      <c r="R59" s="7">
        <f t="shared" si="1"/>
        <v>377514.0765005762</v>
      </c>
      <c r="S59" s="7">
        <f t="shared" si="1"/>
        <v>25800.53246883</v>
      </c>
    </row>
    <row r="60" spans="1:19" s="4" customFormat="1" ht="12.75">
      <c r="A60" s="3"/>
      <c r="B60" s="926" t="s">
        <v>70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</row>
    <row r="61" spans="1:19" s="4" customFormat="1" ht="14.25">
      <c r="A61" s="3">
        <v>46</v>
      </c>
      <c r="B61" s="8" t="s">
        <v>71</v>
      </c>
      <c r="C61" s="3">
        <v>122</v>
      </c>
      <c r="D61" s="3">
        <v>0</v>
      </c>
      <c r="E61" s="3">
        <v>35</v>
      </c>
      <c r="F61" s="3">
        <v>87</v>
      </c>
      <c r="G61" s="3">
        <v>0</v>
      </c>
      <c r="H61" s="3">
        <v>0</v>
      </c>
      <c r="I61" s="3">
        <v>0</v>
      </c>
      <c r="J61" s="3">
        <v>155511</v>
      </c>
      <c r="K61" s="3">
        <v>1096</v>
      </c>
      <c r="L61" s="3">
        <v>184466</v>
      </c>
      <c r="M61" s="11">
        <v>7.91271826</v>
      </c>
      <c r="N61" s="11">
        <v>548.8642575</v>
      </c>
      <c r="O61" s="3">
        <v>310163</v>
      </c>
      <c r="P61" s="3">
        <v>493211</v>
      </c>
      <c r="Q61" s="3">
        <v>131489</v>
      </c>
      <c r="R61" s="11">
        <v>1962.36847299</v>
      </c>
      <c r="S61" s="11">
        <v>238.62170229</v>
      </c>
    </row>
    <row r="62" spans="1:19" s="4" customFormat="1" ht="14.25">
      <c r="A62" s="3">
        <v>47</v>
      </c>
      <c r="B62" s="8" t="s">
        <v>72</v>
      </c>
      <c r="C62" s="3">
        <v>0</v>
      </c>
      <c r="D62" s="3">
        <v>0</v>
      </c>
      <c r="E62" s="3">
        <v>0</v>
      </c>
      <c r="F62" s="3">
        <v>0</v>
      </c>
      <c r="G62" s="185">
        <v>17778</v>
      </c>
      <c r="H62" s="185">
        <v>0</v>
      </c>
      <c r="I62" s="185">
        <v>93996</v>
      </c>
      <c r="J62" s="184">
        <v>614845</v>
      </c>
      <c r="K62" s="184">
        <v>0</v>
      </c>
      <c r="L62" s="184">
        <v>1547157.033</v>
      </c>
      <c r="M62" s="184">
        <v>0</v>
      </c>
      <c r="N62" s="201">
        <v>12587.2075582324</v>
      </c>
      <c r="O62" s="3">
        <v>0</v>
      </c>
      <c r="P62" s="3">
        <v>0</v>
      </c>
      <c r="Q62" s="3">
        <v>0</v>
      </c>
      <c r="R62" s="11">
        <v>0</v>
      </c>
      <c r="S62" s="11">
        <v>0</v>
      </c>
    </row>
    <row r="63" spans="1:19" s="4" customFormat="1" ht="14.25">
      <c r="A63" s="3">
        <v>48</v>
      </c>
      <c r="B63" s="8" t="s">
        <v>73</v>
      </c>
      <c r="C63" s="3">
        <v>35</v>
      </c>
      <c r="D63" s="3">
        <v>0</v>
      </c>
      <c r="E63" s="3">
        <v>7</v>
      </c>
      <c r="F63" s="3">
        <v>28</v>
      </c>
      <c r="G63" s="3">
        <v>0</v>
      </c>
      <c r="H63" s="3">
        <v>0</v>
      </c>
      <c r="I63" s="3">
        <v>0</v>
      </c>
      <c r="J63" s="3">
        <v>6959</v>
      </c>
      <c r="K63" s="3">
        <v>0</v>
      </c>
      <c r="L63" s="3">
        <v>1</v>
      </c>
      <c r="M63" s="11">
        <v>0</v>
      </c>
      <c r="N63" s="11">
        <v>0.001734</v>
      </c>
      <c r="O63" s="3">
        <v>23911</v>
      </c>
      <c r="P63" s="3">
        <v>11740</v>
      </c>
      <c r="Q63" s="3">
        <v>6490</v>
      </c>
      <c r="R63" s="11">
        <v>57.35466711</v>
      </c>
      <c r="S63" s="11">
        <v>16.22559787000001</v>
      </c>
    </row>
    <row r="64" spans="1:19" s="4" customFormat="1" ht="15">
      <c r="A64" s="3">
        <v>49</v>
      </c>
      <c r="B64" s="8" t="s">
        <v>74</v>
      </c>
      <c r="C64" s="202">
        <v>702</v>
      </c>
      <c r="D64" s="200">
        <v>0</v>
      </c>
      <c r="E64" s="200">
        <v>58</v>
      </c>
      <c r="F64" s="200">
        <v>644</v>
      </c>
      <c r="G64" s="205">
        <v>10195</v>
      </c>
      <c r="H64" s="200">
        <v>0</v>
      </c>
      <c r="I64" s="205">
        <v>7866</v>
      </c>
      <c r="J64" s="200">
        <v>2303609</v>
      </c>
      <c r="K64" s="200">
        <v>28075</v>
      </c>
      <c r="L64" s="203">
        <v>6165931</v>
      </c>
      <c r="M64" s="201">
        <v>221.82247009130998</v>
      </c>
      <c r="N64" s="201">
        <v>17307.84190758</v>
      </c>
      <c r="O64" s="199">
        <v>2112495</v>
      </c>
      <c r="P64" s="199">
        <v>3431876</v>
      </c>
      <c r="Q64" s="199">
        <v>1476500</v>
      </c>
      <c r="R64" s="204">
        <v>12139.782442131334</v>
      </c>
      <c r="S64" s="199">
        <v>3126</v>
      </c>
    </row>
    <row r="65" spans="1:19" s="4" customFormat="1" ht="14.25">
      <c r="A65" s="3">
        <v>50</v>
      </c>
      <c r="B65" s="8" t="s">
        <v>75</v>
      </c>
      <c r="C65" s="161">
        <v>64</v>
      </c>
      <c r="D65" s="161">
        <v>0</v>
      </c>
      <c r="E65" s="161">
        <v>12</v>
      </c>
      <c r="F65" s="161">
        <v>52</v>
      </c>
      <c r="G65" s="161">
        <v>0</v>
      </c>
      <c r="H65" s="161">
        <v>0</v>
      </c>
      <c r="I65" s="161">
        <v>0</v>
      </c>
      <c r="J65" s="164">
        <v>0</v>
      </c>
      <c r="K65" s="161">
        <v>0</v>
      </c>
      <c r="L65" s="161">
        <v>0</v>
      </c>
      <c r="M65" s="163">
        <v>0</v>
      </c>
      <c r="N65" s="163">
        <v>0</v>
      </c>
      <c r="O65" s="151">
        <v>89284</v>
      </c>
      <c r="P65" s="151">
        <v>193064</v>
      </c>
      <c r="Q65" s="151">
        <v>85100</v>
      </c>
      <c r="R65" s="163">
        <v>755.1999999999999</v>
      </c>
      <c r="S65" s="162">
        <v>163.6</v>
      </c>
    </row>
    <row r="66" spans="1:19" s="4" customFormat="1" ht="14.25">
      <c r="A66" s="3">
        <v>51</v>
      </c>
      <c r="B66" s="8" t="s">
        <v>76</v>
      </c>
      <c r="C66" s="150">
        <v>40</v>
      </c>
      <c r="D66" s="150">
        <v>0</v>
      </c>
      <c r="E66" s="151">
        <v>5</v>
      </c>
      <c r="F66" s="150">
        <v>35</v>
      </c>
      <c r="G66" s="150">
        <v>0</v>
      </c>
      <c r="H66" s="150">
        <v>0</v>
      </c>
      <c r="I66" s="150">
        <v>0</v>
      </c>
      <c r="J66" s="151">
        <v>0</v>
      </c>
      <c r="K66" s="150">
        <v>0</v>
      </c>
      <c r="L66" s="150">
        <v>0</v>
      </c>
      <c r="M66" s="150">
        <v>0</v>
      </c>
      <c r="N66" s="268">
        <v>0</v>
      </c>
      <c r="O66" s="151">
        <v>6062</v>
      </c>
      <c r="P66" s="151">
        <v>26114</v>
      </c>
      <c r="Q66" s="151">
        <v>2406</v>
      </c>
      <c r="R66" s="152">
        <v>64.9</v>
      </c>
      <c r="S66" s="152">
        <v>6.800000000000001</v>
      </c>
    </row>
    <row r="67" spans="1:19" s="4" customFormat="1" ht="14.25">
      <c r="A67" s="3">
        <v>52</v>
      </c>
      <c r="B67" s="8" t="s">
        <v>77</v>
      </c>
      <c r="C67" s="150">
        <v>142</v>
      </c>
      <c r="D67" s="150">
        <v>0</v>
      </c>
      <c r="E67" s="151">
        <v>70</v>
      </c>
      <c r="F67" s="150">
        <v>72</v>
      </c>
      <c r="G67" s="150">
        <v>9160</v>
      </c>
      <c r="H67" s="150">
        <v>6560</v>
      </c>
      <c r="I67" s="150">
        <v>15720</v>
      </c>
      <c r="J67" s="151">
        <v>613877</v>
      </c>
      <c r="K67" s="150">
        <v>3188</v>
      </c>
      <c r="L67" s="150">
        <v>1104296</v>
      </c>
      <c r="M67" s="152">
        <v>21.17549147</v>
      </c>
      <c r="N67" s="152">
        <v>3130.26368231001</v>
      </c>
      <c r="O67" s="151">
        <v>504392</v>
      </c>
      <c r="P67" s="151">
        <v>448131</v>
      </c>
      <c r="Q67" s="151">
        <v>279742</v>
      </c>
      <c r="R67" s="152">
        <v>2073.62122344</v>
      </c>
      <c r="S67" s="152">
        <v>681.46762638</v>
      </c>
    </row>
    <row r="68" spans="1:19" s="4" customFormat="1" ht="14.25">
      <c r="A68" s="3">
        <v>53</v>
      </c>
      <c r="B68" s="8" t="s">
        <v>78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1">
        <v>0</v>
      </c>
      <c r="N68" s="11">
        <v>0</v>
      </c>
      <c r="O68" s="3">
        <v>0</v>
      </c>
      <c r="P68" s="3">
        <v>0</v>
      </c>
      <c r="Q68" s="3">
        <v>0</v>
      </c>
      <c r="R68" s="11">
        <v>0</v>
      </c>
      <c r="S68" s="11">
        <v>0</v>
      </c>
    </row>
    <row r="69" spans="1:19" s="4" customFormat="1" ht="14.25">
      <c r="A69" s="3">
        <v>54</v>
      </c>
      <c r="B69" s="8" t="s">
        <v>79</v>
      </c>
      <c r="C69" s="3">
        <v>298</v>
      </c>
      <c r="D69" s="3">
        <v>0</v>
      </c>
      <c r="E69" s="3">
        <v>97</v>
      </c>
      <c r="F69" s="3">
        <v>201</v>
      </c>
      <c r="G69" s="3">
        <v>15</v>
      </c>
      <c r="H69" s="3">
        <v>0</v>
      </c>
      <c r="I69" s="3">
        <v>0</v>
      </c>
      <c r="J69" s="3">
        <v>1263328</v>
      </c>
      <c r="K69" s="3">
        <v>2273</v>
      </c>
      <c r="L69" s="3">
        <v>2058646</v>
      </c>
      <c r="M69" s="11">
        <v>10.700000000000001</v>
      </c>
      <c r="N69" s="11">
        <v>6229.700000000001</v>
      </c>
      <c r="O69" s="3">
        <v>758525</v>
      </c>
      <c r="P69" s="3">
        <v>1329231</v>
      </c>
      <c r="Q69" s="3">
        <v>524882</v>
      </c>
      <c r="R69" s="11">
        <v>4761.051794819998</v>
      </c>
      <c r="S69" s="11">
        <v>885.068013279998</v>
      </c>
    </row>
    <row r="70" spans="1:19" s="4" customFormat="1" ht="12.75">
      <c r="A70" s="3"/>
      <c r="B70" s="43" t="s">
        <v>47</v>
      </c>
      <c r="C70" s="7">
        <f aca="true" t="shared" si="2" ref="C70:S70">SUM(C61:C69)</f>
        <v>1403</v>
      </c>
      <c r="D70" s="7">
        <f t="shared" si="2"/>
        <v>0</v>
      </c>
      <c r="E70" s="7">
        <f t="shared" si="2"/>
        <v>284</v>
      </c>
      <c r="F70" s="7">
        <f t="shared" si="2"/>
        <v>1119</v>
      </c>
      <c r="G70" s="7">
        <f t="shared" si="2"/>
        <v>37148</v>
      </c>
      <c r="H70" s="7">
        <f t="shared" si="2"/>
        <v>6560</v>
      </c>
      <c r="I70" s="7">
        <f t="shared" si="2"/>
        <v>117582</v>
      </c>
      <c r="J70" s="7">
        <f t="shared" si="2"/>
        <v>4958129</v>
      </c>
      <c r="K70" s="7">
        <f t="shared" si="2"/>
        <v>34632</v>
      </c>
      <c r="L70" s="7">
        <f t="shared" si="2"/>
        <v>11060497.033</v>
      </c>
      <c r="M70" s="7">
        <f t="shared" si="2"/>
        <v>261.61067982131</v>
      </c>
      <c r="N70" s="269">
        <f t="shared" si="2"/>
        <v>39803.87913962241</v>
      </c>
      <c r="O70" s="7">
        <f t="shared" si="2"/>
        <v>3804832</v>
      </c>
      <c r="P70" s="7">
        <f t="shared" si="2"/>
        <v>5933367</v>
      </c>
      <c r="Q70" s="7">
        <f t="shared" si="2"/>
        <v>2506609</v>
      </c>
      <c r="R70" s="7">
        <f t="shared" si="2"/>
        <v>21814.278600491336</v>
      </c>
      <c r="S70" s="7">
        <f t="shared" si="2"/>
        <v>5117.782939819998</v>
      </c>
    </row>
    <row r="71" spans="1:19" s="4" customFormat="1" ht="12.75">
      <c r="A71" s="3"/>
      <c r="B71" s="58" t="s">
        <v>80</v>
      </c>
      <c r="C71" s="7">
        <f aca="true" t="shared" si="3" ref="C71:S71">SUM(C36+C59+C70)</f>
        <v>96742</v>
      </c>
      <c r="D71" s="7">
        <f t="shared" si="3"/>
        <v>0</v>
      </c>
      <c r="E71" s="7">
        <f t="shared" si="3"/>
        <v>47914</v>
      </c>
      <c r="F71" s="7">
        <f t="shared" si="3"/>
        <v>48828</v>
      </c>
      <c r="G71" s="7">
        <f t="shared" si="3"/>
        <v>654616</v>
      </c>
      <c r="H71" s="7">
        <f t="shared" si="3"/>
        <v>13347</v>
      </c>
      <c r="I71" s="7">
        <f t="shared" si="3"/>
        <v>610268</v>
      </c>
      <c r="J71" s="7">
        <f t="shared" si="3"/>
        <v>17772203</v>
      </c>
      <c r="K71" s="7">
        <f t="shared" si="3"/>
        <v>191696</v>
      </c>
      <c r="L71" s="7">
        <f t="shared" si="3"/>
        <v>29483446.033</v>
      </c>
      <c r="M71" s="54">
        <f t="shared" si="3"/>
        <v>1131.6621229213101</v>
      </c>
      <c r="N71" s="269">
        <f t="shared" si="3"/>
        <v>101186.8307775924</v>
      </c>
      <c r="O71" s="7">
        <f t="shared" si="3"/>
        <v>281896365</v>
      </c>
      <c r="P71" s="7">
        <f t="shared" si="3"/>
        <v>452614082</v>
      </c>
      <c r="Q71" s="7">
        <f t="shared" si="3"/>
        <v>31041360</v>
      </c>
      <c r="R71" s="54">
        <f t="shared" si="3"/>
        <v>1280330.6542469775</v>
      </c>
      <c r="S71" s="54">
        <f t="shared" si="3"/>
        <v>50716.07803952</v>
      </c>
    </row>
    <row r="72" spans="3:7" s="4" customFormat="1" ht="12.75">
      <c r="C72" s="4">
        <f>SUM(C71:D71)</f>
        <v>96742</v>
      </c>
      <c r="E72" s="4">
        <f>SUM(E71:F71)</f>
        <v>96742</v>
      </c>
      <c r="G72" s="4">
        <f>SUM(G71:H71)</f>
        <v>667963</v>
      </c>
    </row>
    <row r="73" spans="3:7" s="4" customFormat="1" ht="15">
      <c r="C73" s="4">
        <v>95686</v>
      </c>
      <c r="E73">
        <v>95686</v>
      </c>
      <c r="F73"/>
      <c r="G73">
        <v>660920</v>
      </c>
    </row>
    <row r="74" spans="3:18" s="4" customFormat="1" ht="12.75">
      <c r="C74" s="4">
        <f>C72-C73</f>
        <v>1056</v>
      </c>
      <c r="E74" s="4">
        <f>E72-E73</f>
        <v>1056</v>
      </c>
      <c r="G74" s="4">
        <f>G72-G73</f>
        <v>7043</v>
      </c>
      <c r="J74" s="4">
        <f>L74/J71</f>
        <v>1.6697503417556057</v>
      </c>
      <c r="L74" s="4">
        <f>K71+L71</f>
        <v>29675142.033</v>
      </c>
      <c r="N74" s="4">
        <f>M71+N71</f>
        <v>102318.49290051371</v>
      </c>
      <c r="P74" s="4">
        <f>P71+Q71</f>
        <v>483655442</v>
      </c>
      <c r="R74" s="4">
        <f>R71+S71</f>
        <v>1331046.7322864975</v>
      </c>
    </row>
    <row r="75" spans="12:18" s="4" customFormat="1" ht="12.75">
      <c r="L75" s="4">
        <f>L74/31</f>
        <v>957262.6462258064</v>
      </c>
      <c r="N75" s="4">
        <f>N74/31</f>
        <v>3300.5965451778616</v>
      </c>
      <c r="P75" s="4">
        <f>P74/31</f>
        <v>15601788.451612903</v>
      </c>
      <c r="R75" s="4">
        <f>R74/31</f>
        <v>42936.99136408056</v>
      </c>
    </row>
    <row r="76" spans="9:18" s="4" customFormat="1" ht="12.75">
      <c r="I76" s="4">
        <f>K71+P71</f>
        <v>452805778</v>
      </c>
      <c r="J76" s="4">
        <f>M71+R71</f>
        <v>1281462.3163698989</v>
      </c>
      <c r="N76" s="4">
        <f>N74/L74</f>
        <v>0.003447952929314753</v>
      </c>
      <c r="R76" s="4">
        <f>R74/P74</f>
        <v>0.0027520557336900542</v>
      </c>
    </row>
    <row r="77" spans="10:18" s="4" customFormat="1" ht="12.75">
      <c r="J77" s="4">
        <f>J76/E72</f>
        <v>13.246183832977392</v>
      </c>
      <c r="K77" s="4">
        <f>J77/31</f>
        <v>0.4272962526766901</v>
      </c>
      <c r="O77" s="4">
        <f>J71+O71</f>
        <v>299668568</v>
      </c>
      <c r="P77" s="4">
        <f>(L71/J71)</f>
        <v>1.6589640593796953</v>
      </c>
      <c r="R77" s="4">
        <f>(Q71/O71)</f>
        <v>0.11011621238890398</v>
      </c>
    </row>
    <row r="78" spans="9:18" s="4" customFormat="1" ht="12.75">
      <c r="I78" s="4">
        <f>(L71+Q71)/G72</f>
        <v>90.61101592902601</v>
      </c>
      <c r="J78" s="4">
        <f>(K71+P71)/E72</f>
        <v>4680.550102334043</v>
      </c>
      <c r="P78" s="4">
        <f>(N71/J71)*10000000</f>
        <v>56935.446200784674</v>
      </c>
      <c r="R78" s="4">
        <f>(S71/O71)*10000000</f>
        <v>1799.103654263864</v>
      </c>
    </row>
    <row r="79" spans="9:12" s="4" customFormat="1" ht="12.75">
      <c r="I79" s="4">
        <f>I78/31</f>
        <v>2.9229359977105163</v>
      </c>
      <c r="J79" s="4">
        <f>J78/31</f>
        <v>150.98548717206592</v>
      </c>
      <c r="L79" s="4">
        <f>K71+P71</f>
        <v>452805778</v>
      </c>
    </row>
    <row r="80" spans="9:13" s="4" customFormat="1" ht="12.75">
      <c r="I80" s="4">
        <f>L71/G72</f>
        <v>44.13934010267036</v>
      </c>
      <c r="J80" s="4">
        <f>K71/E72</f>
        <v>1.9815178516053007</v>
      </c>
      <c r="M80" s="4">
        <f>(M71+R71)/C72</f>
        <v>13.246183832977392</v>
      </c>
    </row>
    <row r="81" spans="9:16" s="4" customFormat="1" ht="12.75">
      <c r="I81" s="4">
        <f>Q71/G72</f>
        <v>46.47167582635565</v>
      </c>
      <c r="J81" s="4">
        <f>P71/E72</f>
        <v>4678.5685844824375</v>
      </c>
      <c r="M81" s="4">
        <f>M80/31</f>
        <v>0.4272962526766901</v>
      </c>
      <c r="P81" s="4">
        <f>N71/L71</f>
        <v>0.0034319879251677975</v>
      </c>
    </row>
    <row r="82" s="4" customFormat="1" ht="12.75">
      <c r="P82" s="4">
        <f>S71/Q71</f>
        <v>0.001633822681722708</v>
      </c>
    </row>
    <row r="83" s="4" customFormat="1" ht="12.75"/>
    <row r="84" spans="9:15" s="4" customFormat="1" ht="12.75">
      <c r="I84" s="4">
        <f>(N71+S71)/G72</f>
        <v>0.2274121602800041</v>
      </c>
      <c r="K84" s="4">
        <f>K71/E72</f>
        <v>1.9815178516053007</v>
      </c>
      <c r="L84" s="4">
        <f>P71/E72</f>
        <v>4678.5685844824375</v>
      </c>
      <c r="N84" s="4">
        <f>M71/E72</f>
        <v>0.011697733382825558</v>
      </c>
      <c r="O84" s="4">
        <f>M71/K71</f>
        <v>0.005903420639561128</v>
      </c>
    </row>
    <row r="85" spans="9:14" s="4" customFormat="1" ht="12.75">
      <c r="I85" s="4">
        <f>I84/31</f>
        <v>0.007335876138064649</v>
      </c>
      <c r="K85" s="4">
        <f>K84/31</f>
        <v>0.06391993069694518</v>
      </c>
      <c r="L85" s="4">
        <f>L84/31</f>
        <v>150.92156724136896</v>
      </c>
      <c r="N85" s="4">
        <f>R71/E72</f>
        <v>13.234486099594566</v>
      </c>
    </row>
    <row r="86" spans="9:15" s="4" customFormat="1" ht="12.75">
      <c r="I86" s="4">
        <f>I80/31</f>
        <v>1.423849680731302</v>
      </c>
      <c r="J86" s="4">
        <f>N71/31</f>
        <v>3264.0913154062064</v>
      </c>
      <c r="O86" s="4">
        <v>1.4222090200301956</v>
      </c>
    </row>
    <row r="87" spans="9:10" s="4" customFormat="1" ht="12.75">
      <c r="I87" s="4">
        <f>I81/31</f>
        <v>1.4990863169792146</v>
      </c>
      <c r="J87" s="4">
        <f>S71/31</f>
        <v>1636.0025174038708</v>
      </c>
    </row>
    <row r="88" spans="9:12" s="4" customFormat="1" ht="12.75">
      <c r="I88" s="4">
        <f>J87/G72</f>
        <v>0.0024492412265407974</v>
      </c>
      <c r="L88" s="4">
        <f>R71/P71</f>
        <v>0.002828746840110418</v>
      </c>
    </row>
    <row r="89" s="4" customFormat="1" ht="12.75">
      <c r="J89" s="4">
        <f>J86/G72</f>
        <v>0.004886634911523851</v>
      </c>
    </row>
    <row r="90" s="4" customFormat="1" ht="12.75"/>
    <row r="100" spans="8:15" ht="15">
      <c r="H100">
        <v>2.027606177</v>
      </c>
      <c r="I100">
        <v>45860</v>
      </c>
      <c r="J100">
        <v>14.152741054</v>
      </c>
      <c r="K100">
        <v>1854926</v>
      </c>
      <c r="L100">
        <v>1789067</v>
      </c>
      <c r="M100">
        <v>751.13992</v>
      </c>
      <c r="N100">
        <v>114803</v>
      </c>
      <c r="O100">
        <v>199809525.5</v>
      </c>
    </row>
    <row r="103" ht="15">
      <c r="G103">
        <v>47914</v>
      </c>
    </row>
    <row r="104" ht="15">
      <c r="G104">
        <v>48828</v>
      </c>
    </row>
    <row r="105" ht="15">
      <c r="G105">
        <v>654616</v>
      </c>
    </row>
    <row r="106" ht="15">
      <c r="G106">
        <v>13347</v>
      </c>
    </row>
    <row r="107" ht="15">
      <c r="G107">
        <v>610268</v>
      </c>
    </row>
    <row r="108" ht="15">
      <c r="G108">
        <v>17772203</v>
      </c>
    </row>
    <row r="109" ht="15">
      <c r="G109">
        <v>191696</v>
      </c>
    </row>
    <row r="110" ht="15">
      <c r="G110">
        <v>29483446.033</v>
      </c>
    </row>
    <row r="111" ht="15">
      <c r="G111">
        <v>1131.6621229213101</v>
      </c>
    </row>
    <row r="112" ht="15">
      <c r="G112">
        <v>101186.8307775924</v>
      </c>
    </row>
    <row r="113" ht="15">
      <c r="G113">
        <v>281896365</v>
      </c>
    </row>
    <row r="114" ht="15">
      <c r="G114">
        <v>452614082</v>
      </c>
    </row>
    <row r="115" ht="15">
      <c r="G115">
        <v>31041360</v>
      </c>
    </row>
    <row r="116" ht="15">
      <c r="G116">
        <v>1280330.6542469775</v>
      </c>
    </row>
    <row r="117" ht="15">
      <c r="G117">
        <v>50716.07803952</v>
      </c>
    </row>
  </sheetData>
  <sheetProtection/>
  <mergeCells count="22">
    <mergeCell ref="B7:S7"/>
    <mergeCell ref="K3:L3"/>
    <mergeCell ref="M3:N3"/>
    <mergeCell ref="P3:Q3"/>
    <mergeCell ref="B27:S27"/>
    <mergeCell ref="B60:S60"/>
    <mergeCell ref="B37:S37"/>
    <mergeCell ref="B38:S38"/>
    <mergeCell ref="J2:N2"/>
    <mergeCell ref="O2:S2"/>
    <mergeCell ref="B34:S34"/>
    <mergeCell ref="B5:S5"/>
    <mergeCell ref="B51:S51"/>
    <mergeCell ref="G2:H2"/>
    <mergeCell ref="B6:S6"/>
    <mergeCell ref="A1:A3"/>
    <mergeCell ref="B1:S1"/>
    <mergeCell ref="B2:B3"/>
    <mergeCell ref="C2:D2"/>
    <mergeCell ref="E2:F2"/>
    <mergeCell ref="R3:S3"/>
    <mergeCell ref="I2:I3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89"/>
  <sheetViews>
    <sheetView zoomScalePageLayoutView="0" workbookViewId="0" topLeftCell="D1">
      <selection activeCell="J26" sqref="J26:N26"/>
    </sheetView>
  </sheetViews>
  <sheetFormatPr defaultColWidth="9.140625" defaultRowHeight="15"/>
  <cols>
    <col min="1" max="1" width="6.140625" style="0" customWidth="1"/>
    <col min="2" max="2" width="27.140625" style="0" customWidth="1"/>
    <col min="15" max="15" width="10.8515625" style="0" customWidth="1"/>
    <col min="16" max="16" width="11.00390625" style="0" customWidth="1"/>
  </cols>
  <sheetData>
    <row r="1" spans="1:53" ht="15">
      <c r="A1" s="919" t="s">
        <v>17</v>
      </c>
      <c r="B1" s="934" t="s">
        <v>146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145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147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651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362">
        <v>316</v>
      </c>
      <c r="D8" s="362">
        <v>0</v>
      </c>
      <c r="E8" s="362">
        <v>207</v>
      </c>
      <c r="F8" s="362">
        <v>109</v>
      </c>
      <c r="G8" s="362">
        <v>2</v>
      </c>
      <c r="H8" s="362">
        <v>0</v>
      </c>
      <c r="I8" s="554">
        <v>0</v>
      </c>
      <c r="J8" s="362">
        <v>0</v>
      </c>
      <c r="K8" s="362">
        <v>0</v>
      </c>
      <c r="L8" s="362">
        <v>0</v>
      </c>
      <c r="M8" s="529">
        <v>0</v>
      </c>
      <c r="N8" s="529">
        <v>0</v>
      </c>
      <c r="O8" s="362">
        <v>1431490</v>
      </c>
      <c r="P8" s="362">
        <v>2233027</v>
      </c>
      <c r="Q8" s="362">
        <v>89063</v>
      </c>
      <c r="R8" s="529">
        <v>495.7</v>
      </c>
      <c r="S8" s="529">
        <v>16.22</v>
      </c>
      <c r="T8" s="330">
        <v>316</v>
      </c>
      <c r="U8" s="362">
        <v>0</v>
      </c>
      <c r="V8" s="362">
        <v>207</v>
      </c>
      <c r="W8" s="362">
        <v>109</v>
      </c>
      <c r="X8" s="362">
        <v>2</v>
      </c>
      <c r="Y8" s="362">
        <v>0</v>
      </c>
      <c r="Z8" s="363">
        <v>0</v>
      </c>
      <c r="AA8" s="362">
        <v>0</v>
      </c>
      <c r="AB8" s="362">
        <v>0</v>
      </c>
      <c r="AC8" s="362">
        <v>0</v>
      </c>
      <c r="AD8" s="362">
        <v>0</v>
      </c>
      <c r="AE8" s="362">
        <v>0</v>
      </c>
      <c r="AF8" s="330">
        <v>1412327</v>
      </c>
      <c r="AG8" s="330">
        <v>2145913</v>
      </c>
      <c r="AH8" s="330">
        <v>84023</v>
      </c>
      <c r="AI8" s="365">
        <v>492.14</v>
      </c>
      <c r="AJ8" s="365">
        <v>15.13</v>
      </c>
      <c r="AK8" s="62">
        <f aca="true" t="shared" si="0" ref="AK8:BA23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1.3568387490998897</v>
      </c>
      <c r="AX8" s="62">
        <f t="shared" si="0"/>
        <v>4.059530838389068</v>
      </c>
      <c r="AY8" s="62">
        <f t="shared" si="0"/>
        <v>5.998357592563941</v>
      </c>
      <c r="AZ8" s="62">
        <f t="shared" si="0"/>
        <v>0.7233713983825746</v>
      </c>
      <c r="BA8" s="62">
        <f t="shared" si="0"/>
        <v>7.204230006609372</v>
      </c>
    </row>
    <row r="9" spans="1:53" ht="15">
      <c r="A9" s="60">
        <v>2</v>
      </c>
      <c r="B9" s="60" t="s">
        <v>20</v>
      </c>
      <c r="C9" s="649">
        <v>1065</v>
      </c>
      <c r="D9" s="649">
        <v>0</v>
      </c>
      <c r="E9" s="649">
        <v>487</v>
      </c>
      <c r="F9" s="649">
        <v>578</v>
      </c>
      <c r="G9" s="649">
        <v>2361</v>
      </c>
      <c r="H9" s="649">
        <v>0</v>
      </c>
      <c r="I9" s="649">
        <v>1802</v>
      </c>
      <c r="J9" s="649">
        <v>122147</v>
      </c>
      <c r="K9" s="649">
        <v>6409</v>
      </c>
      <c r="L9" s="649">
        <v>120837</v>
      </c>
      <c r="M9" s="649">
        <v>2.69</v>
      </c>
      <c r="N9" s="649">
        <v>31.44</v>
      </c>
      <c r="O9" s="654">
        <v>7336578</v>
      </c>
      <c r="P9" s="655">
        <v>8976107</v>
      </c>
      <c r="Q9" s="648">
        <v>398019</v>
      </c>
      <c r="R9" s="656">
        <v>2041.77</v>
      </c>
      <c r="S9" s="656">
        <v>58.74</v>
      </c>
      <c r="T9" s="390">
        <v>1063</v>
      </c>
      <c r="U9" s="390"/>
      <c r="V9" s="390">
        <v>501</v>
      </c>
      <c r="W9" s="390">
        <v>562</v>
      </c>
      <c r="X9" s="390">
        <v>2335</v>
      </c>
      <c r="Y9" s="390"/>
      <c r="Z9" s="390">
        <v>1779</v>
      </c>
      <c r="AA9" s="390">
        <v>122010</v>
      </c>
      <c r="AB9" s="390">
        <v>7856</v>
      </c>
      <c r="AC9" s="390">
        <v>119750</v>
      </c>
      <c r="AD9" s="391">
        <v>3.25</v>
      </c>
      <c r="AE9" s="391">
        <v>32.29</v>
      </c>
      <c r="AF9" s="390">
        <v>7256876</v>
      </c>
      <c r="AG9" s="390">
        <v>10404297</v>
      </c>
      <c r="AH9" s="390">
        <v>389882</v>
      </c>
      <c r="AI9" s="391">
        <v>1859.8</v>
      </c>
      <c r="AJ9" s="391">
        <v>63.79</v>
      </c>
      <c r="AK9" s="62">
        <f t="shared" si="0"/>
        <v>0.18814675446848542</v>
      </c>
      <c r="AL9" s="62" t="e">
        <f t="shared" si="0"/>
        <v>#DIV/0!</v>
      </c>
      <c r="AM9" s="62">
        <f t="shared" si="0"/>
        <v>-2.7944111776447107</v>
      </c>
      <c r="AN9" s="62">
        <f t="shared" si="0"/>
        <v>2.8469750889679712</v>
      </c>
      <c r="AO9" s="62">
        <f t="shared" si="0"/>
        <v>1.113490364025696</v>
      </c>
      <c r="AP9" s="62" t="e">
        <f t="shared" si="0"/>
        <v>#DIV/0!</v>
      </c>
      <c r="AQ9" s="62">
        <f t="shared" si="0"/>
        <v>1.2928611579539067</v>
      </c>
      <c r="AR9" s="62">
        <f t="shared" si="0"/>
        <v>0.11228587820670437</v>
      </c>
      <c r="AS9" s="102">
        <f t="shared" si="0"/>
        <v>-18.419042769857434</v>
      </c>
      <c r="AT9" s="62">
        <f t="shared" si="0"/>
        <v>0.9077244258872651</v>
      </c>
      <c r="AU9" s="62">
        <f t="shared" si="0"/>
        <v>-17.230769230769234</v>
      </c>
      <c r="AV9" s="62">
        <f t="shared" si="0"/>
        <v>-2.6323939300092842</v>
      </c>
      <c r="AW9" s="62">
        <f t="shared" si="0"/>
        <v>1.0982962916825367</v>
      </c>
      <c r="AX9" s="645">
        <f t="shared" si="0"/>
        <v>-13.726924558189758</v>
      </c>
      <c r="AY9" s="62">
        <f t="shared" si="0"/>
        <v>2.0870417203153773</v>
      </c>
      <c r="AZ9" s="62">
        <f t="shared" si="0"/>
        <v>9.78438541778686</v>
      </c>
      <c r="BA9" s="645">
        <f t="shared" si="0"/>
        <v>-7.916601348173691</v>
      </c>
    </row>
    <row r="10" spans="1:53" ht="15">
      <c r="A10" s="60">
        <v>3</v>
      </c>
      <c r="B10" s="60" t="s">
        <v>21</v>
      </c>
      <c r="C10" s="648">
        <v>2200</v>
      </c>
      <c r="D10" s="648">
        <v>0</v>
      </c>
      <c r="E10" s="648">
        <v>1495</v>
      </c>
      <c r="F10" s="648">
        <v>705</v>
      </c>
      <c r="G10" s="648">
        <v>4011</v>
      </c>
      <c r="H10" s="648">
        <v>0</v>
      </c>
      <c r="I10" s="648">
        <v>4011</v>
      </c>
      <c r="J10" s="541">
        <v>68191</v>
      </c>
      <c r="K10" s="541">
        <v>1191</v>
      </c>
      <c r="L10" s="648">
        <v>89629</v>
      </c>
      <c r="M10" s="542">
        <v>0.43</v>
      </c>
      <c r="N10" s="708">
        <v>22.34</v>
      </c>
      <c r="O10" s="648">
        <v>8787983</v>
      </c>
      <c r="P10" s="709">
        <v>7981760</v>
      </c>
      <c r="Q10" s="648">
        <v>747083</v>
      </c>
      <c r="R10" s="656">
        <v>3091.6</v>
      </c>
      <c r="S10" s="656">
        <v>102.61</v>
      </c>
      <c r="T10" s="462">
        <v>2172</v>
      </c>
      <c r="U10" s="462">
        <v>0</v>
      </c>
      <c r="V10" s="462">
        <v>1477</v>
      </c>
      <c r="W10" s="462">
        <v>695</v>
      </c>
      <c r="X10" s="462">
        <v>4047</v>
      </c>
      <c r="Y10" s="462">
        <v>0</v>
      </c>
      <c r="Z10" s="462">
        <v>4047</v>
      </c>
      <c r="AA10" s="463">
        <v>68325</v>
      </c>
      <c r="AB10" s="463">
        <v>964</v>
      </c>
      <c r="AC10" s="462">
        <v>88809</v>
      </c>
      <c r="AD10" s="464">
        <v>0.34</v>
      </c>
      <c r="AE10" s="465">
        <v>22.52</v>
      </c>
      <c r="AF10" s="462">
        <v>8610951</v>
      </c>
      <c r="AG10" s="466">
        <v>7963797</v>
      </c>
      <c r="AH10" s="462">
        <v>686496</v>
      </c>
      <c r="AI10" s="467">
        <v>3138.8445263659996</v>
      </c>
      <c r="AJ10" s="462">
        <v>96.24</v>
      </c>
      <c r="AK10" s="62">
        <f t="shared" si="0"/>
        <v>1.289134438305709</v>
      </c>
      <c r="AL10" s="62" t="e">
        <f t="shared" si="0"/>
        <v>#DIV/0!</v>
      </c>
      <c r="AM10" s="62">
        <f t="shared" si="0"/>
        <v>1.2186865267433988</v>
      </c>
      <c r="AN10" s="62">
        <f t="shared" si="0"/>
        <v>1.4388489208633095</v>
      </c>
      <c r="AO10" s="62">
        <f t="shared" si="0"/>
        <v>-0.8895478131949592</v>
      </c>
      <c r="AP10" s="645" t="e">
        <f t="shared" si="0"/>
        <v>#DIV/0!</v>
      </c>
      <c r="AQ10" s="62">
        <f t="shared" si="0"/>
        <v>-0.8895478131949592</v>
      </c>
      <c r="AR10" s="62">
        <f t="shared" si="0"/>
        <v>-0.19612147822905235</v>
      </c>
      <c r="AS10" s="62">
        <f t="shared" si="0"/>
        <v>23.54771784232365</v>
      </c>
      <c r="AT10" s="62">
        <f t="shared" si="0"/>
        <v>0.9233298426961232</v>
      </c>
      <c r="AU10" s="62">
        <f t="shared" si="0"/>
        <v>26.470588235294105</v>
      </c>
      <c r="AV10" s="62">
        <f t="shared" si="0"/>
        <v>-0.7992895204262865</v>
      </c>
      <c r="AW10" s="62">
        <f t="shared" si="0"/>
        <v>2.0558937102301478</v>
      </c>
      <c r="AX10" s="62">
        <f t="shared" si="0"/>
        <v>0.22555823560043028</v>
      </c>
      <c r="AY10" s="62">
        <f t="shared" si="0"/>
        <v>8.825543047592411</v>
      </c>
      <c r="AZ10" s="62">
        <f t="shared" si="0"/>
        <v>-1.5051566259223776</v>
      </c>
      <c r="BA10" s="62">
        <f t="shared" si="0"/>
        <v>6.618869492934336</v>
      </c>
    </row>
    <row r="11" spans="1:53" ht="15">
      <c r="A11" s="60">
        <v>4</v>
      </c>
      <c r="B11" s="60" t="s">
        <v>22</v>
      </c>
      <c r="C11" s="422">
        <v>1756</v>
      </c>
      <c r="D11" s="422">
        <v>0</v>
      </c>
      <c r="E11" s="422">
        <v>884</v>
      </c>
      <c r="F11" s="422">
        <v>872</v>
      </c>
      <c r="G11" s="422">
        <v>1915</v>
      </c>
      <c r="H11" s="422">
        <v>500</v>
      </c>
      <c r="I11" s="422">
        <v>2415</v>
      </c>
      <c r="J11" s="422">
        <v>120890</v>
      </c>
      <c r="K11" s="422">
        <v>8762</v>
      </c>
      <c r="L11" s="422">
        <v>98985</v>
      </c>
      <c r="M11" s="693">
        <v>5.9</v>
      </c>
      <c r="N11" s="422">
        <v>26.84</v>
      </c>
      <c r="O11" s="422">
        <v>11561643</v>
      </c>
      <c r="P11" s="422">
        <v>10964752</v>
      </c>
      <c r="Q11" s="422">
        <v>595908</v>
      </c>
      <c r="R11" s="424">
        <v>2182.21</v>
      </c>
      <c r="S11" s="424">
        <v>85.2</v>
      </c>
      <c r="T11" s="422">
        <v>1740</v>
      </c>
      <c r="U11" s="422">
        <v>0</v>
      </c>
      <c r="V11" s="422">
        <v>879</v>
      </c>
      <c r="W11" s="422">
        <v>861</v>
      </c>
      <c r="X11" s="422">
        <v>1934</v>
      </c>
      <c r="Y11" s="422">
        <v>501</v>
      </c>
      <c r="Z11" s="422">
        <v>2435</v>
      </c>
      <c r="AA11" s="422">
        <v>120587</v>
      </c>
      <c r="AB11" s="422">
        <v>9289</v>
      </c>
      <c r="AC11" s="422">
        <v>97360</v>
      </c>
      <c r="AD11" s="423">
        <v>6.32</v>
      </c>
      <c r="AE11" s="422">
        <v>26.13</v>
      </c>
      <c r="AF11" s="422">
        <v>11320069</v>
      </c>
      <c r="AG11" s="422">
        <v>10712907</v>
      </c>
      <c r="AH11" s="422">
        <v>580884</v>
      </c>
      <c r="AI11" s="424">
        <v>2062.13</v>
      </c>
      <c r="AJ11" s="424">
        <v>83.24</v>
      </c>
      <c r="AK11" s="102">
        <f>(C11-T11)/T11*100</f>
        <v>0.9195402298850575</v>
      </c>
      <c r="AL11" s="62" t="e">
        <f t="shared" si="0"/>
        <v>#DIV/0!</v>
      </c>
      <c r="AM11" s="102">
        <f t="shared" si="0"/>
        <v>0.5688282138794084</v>
      </c>
      <c r="AN11" s="62">
        <f t="shared" si="0"/>
        <v>1.2775842044134729</v>
      </c>
      <c r="AO11" s="62">
        <f>(G11-X11)/X11*100</f>
        <v>-0.9824198552223371</v>
      </c>
      <c r="AP11" s="62">
        <f t="shared" si="0"/>
        <v>-0.19960079840319359</v>
      </c>
      <c r="AQ11" s="62">
        <f t="shared" si="0"/>
        <v>-0.8213552361396305</v>
      </c>
      <c r="AR11" s="62">
        <f t="shared" si="0"/>
        <v>0.25127086667717086</v>
      </c>
      <c r="AS11" s="62">
        <f t="shared" si="0"/>
        <v>-5.673377112713963</v>
      </c>
      <c r="AT11" s="62">
        <f t="shared" si="0"/>
        <v>1.669063270336894</v>
      </c>
      <c r="AU11" s="62">
        <f t="shared" si="0"/>
        <v>-6.645569620253163</v>
      </c>
      <c r="AV11" s="62">
        <f t="shared" si="0"/>
        <v>2.717183314198243</v>
      </c>
      <c r="AW11" s="62">
        <f t="shared" si="0"/>
        <v>2.1340329285978736</v>
      </c>
      <c r="AX11" s="62">
        <f t="shared" si="0"/>
        <v>2.3508558414630127</v>
      </c>
      <c r="AY11" s="62">
        <f t="shared" si="0"/>
        <v>2.5864027929844857</v>
      </c>
      <c r="AZ11" s="62">
        <f t="shared" si="0"/>
        <v>5.823105235848367</v>
      </c>
      <c r="BA11" s="62">
        <f>(S11-AJ11)/AJ11*100</f>
        <v>2.3546371936569055</v>
      </c>
    </row>
    <row r="12" spans="1:53" ht="15">
      <c r="A12" s="60">
        <v>5</v>
      </c>
      <c r="B12" s="60" t="s">
        <v>23</v>
      </c>
      <c r="C12" s="548">
        <v>505</v>
      </c>
      <c r="D12" s="548">
        <v>0</v>
      </c>
      <c r="E12" s="547">
        <v>363</v>
      </c>
      <c r="F12" s="547">
        <v>142</v>
      </c>
      <c r="G12" s="547">
        <v>77</v>
      </c>
      <c r="H12" s="547">
        <v>404</v>
      </c>
      <c r="I12" s="547">
        <v>481</v>
      </c>
      <c r="J12" s="568">
        <v>25881</v>
      </c>
      <c r="K12" s="568">
        <v>202</v>
      </c>
      <c r="L12" s="569">
        <v>20174</v>
      </c>
      <c r="M12" s="569">
        <v>0.08</v>
      </c>
      <c r="N12" s="569">
        <v>4.5</v>
      </c>
      <c r="O12" s="547">
        <v>2807578</v>
      </c>
      <c r="P12" s="547">
        <v>2790517</v>
      </c>
      <c r="Q12" s="547">
        <v>264606</v>
      </c>
      <c r="R12" s="549">
        <v>677.56</v>
      </c>
      <c r="S12" s="549">
        <v>34.41</v>
      </c>
      <c r="T12" s="639">
        <v>505</v>
      </c>
      <c r="U12" s="639">
        <v>0</v>
      </c>
      <c r="V12" s="484">
        <v>363</v>
      </c>
      <c r="W12" s="484">
        <v>142</v>
      </c>
      <c r="X12" s="484">
        <v>77</v>
      </c>
      <c r="Y12" s="484">
        <v>404</v>
      </c>
      <c r="Z12" s="484">
        <v>481</v>
      </c>
      <c r="AA12" s="484">
        <v>26484</v>
      </c>
      <c r="AB12" s="484">
        <v>175</v>
      </c>
      <c r="AC12" s="484">
        <v>19149</v>
      </c>
      <c r="AD12" s="484">
        <v>0.06</v>
      </c>
      <c r="AE12" s="484">
        <v>4.15</v>
      </c>
      <c r="AF12" s="484">
        <v>2728528</v>
      </c>
      <c r="AG12" s="484">
        <v>2860984</v>
      </c>
      <c r="AH12" s="484">
        <v>244342</v>
      </c>
      <c r="AI12" s="484">
        <v>704.52165</v>
      </c>
      <c r="AJ12" s="484">
        <v>31.33</v>
      </c>
      <c r="AK12" s="62">
        <f t="shared" si="0"/>
        <v>0</v>
      </c>
      <c r="AL12" s="62" t="e">
        <f t="shared" si="0"/>
        <v>#DIV/0!</v>
      </c>
      <c r="AM12" s="62">
        <f t="shared" si="0"/>
        <v>0</v>
      </c>
      <c r="AN12" s="62">
        <f t="shared" si="0"/>
        <v>0</v>
      </c>
      <c r="AO12" s="102">
        <f t="shared" si="0"/>
        <v>0</v>
      </c>
      <c r="AP12" s="102">
        <f t="shared" si="0"/>
        <v>0</v>
      </c>
      <c r="AQ12" s="102">
        <f t="shared" si="0"/>
        <v>0</v>
      </c>
      <c r="AR12" s="62">
        <f t="shared" si="0"/>
        <v>-2.276846397825102</v>
      </c>
      <c r="AS12" s="102">
        <f t="shared" si="0"/>
        <v>15.428571428571427</v>
      </c>
      <c r="AT12" s="62">
        <f t="shared" si="0"/>
        <v>5.35275993524466</v>
      </c>
      <c r="AU12" s="62">
        <f t="shared" si="0"/>
        <v>33.33333333333334</v>
      </c>
      <c r="AV12" s="62">
        <f t="shared" si="0"/>
        <v>8.433734939759027</v>
      </c>
      <c r="AW12" s="62">
        <f t="shared" si="0"/>
        <v>2.8971665308180823</v>
      </c>
      <c r="AX12" s="102">
        <f t="shared" si="0"/>
        <v>-2.463033697497085</v>
      </c>
      <c r="AY12" s="62">
        <f t="shared" si="0"/>
        <v>8.293293825867023</v>
      </c>
      <c r="AZ12" s="62">
        <f t="shared" si="0"/>
        <v>-3.826944140041697</v>
      </c>
      <c r="BA12" s="62">
        <f t="shared" si="0"/>
        <v>9.830833067347585</v>
      </c>
    </row>
    <row r="13" spans="1:53" ht="15">
      <c r="A13" s="60">
        <v>6</v>
      </c>
      <c r="B13" s="60" t="s">
        <v>24</v>
      </c>
      <c r="C13" s="505">
        <v>3130</v>
      </c>
      <c r="D13" s="505">
        <v>0</v>
      </c>
      <c r="E13" s="505">
        <v>1547</v>
      </c>
      <c r="F13" s="505">
        <v>1583</v>
      </c>
      <c r="G13" s="505">
        <v>1050</v>
      </c>
      <c r="H13" s="505">
        <v>0</v>
      </c>
      <c r="I13" s="505">
        <v>923</v>
      </c>
      <c r="J13" s="505">
        <v>57449</v>
      </c>
      <c r="K13" s="505">
        <v>9563</v>
      </c>
      <c r="L13" s="505">
        <v>64144</v>
      </c>
      <c r="M13" s="506">
        <v>4.43</v>
      </c>
      <c r="N13" s="506">
        <v>15.94</v>
      </c>
      <c r="O13" s="505">
        <v>7605654</v>
      </c>
      <c r="P13" s="505">
        <v>734494</v>
      </c>
      <c r="Q13" s="505">
        <v>625757</v>
      </c>
      <c r="R13" s="506">
        <v>2845.43</v>
      </c>
      <c r="S13" s="506">
        <v>112.71</v>
      </c>
      <c r="T13" s="507">
        <v>3120</v>
      </c>
      <c r="U13" s="507">
        <v>0</v>
      </c>
      <c r="V13" s="507">
        <v>1546</v>
      </c>
      <c r="W13" s="507">
        <v>1574</v>
      </c>
      <c r="X13" s="507">
        <v>1058</v>
      </c>
      <c r="Y13" s="507">
        <v>0</v>
      </c>
      <c r="Z13" s="507">
        <v>810</v>
      </c>
      <c r="AA13" s="507">
        <v>57034</v>
      </c>
      <c r="AB13" s="507">
        <v>9136</v>
      </c>
      <c r="AC13" s="507">
        <v>88654</v>
      </c>
      <c r="AD13" s="508">
        <v>4.21</v>
      </c>
      <c r="AE13" s="508">
        <v>20.64</v>
      </c>
      <c r="AF13" s="509">
        <v>7535555</v>
      </c>
      <c r="AG13" s="507">
        <v>7489659</v>
      </c>
      <c r="AH13" s="507">
        <v>494469</v>
      </c>
      <c r="AI13" s="508">
        <v>2874.65</v>
      </c>
      <c r="AJ13" s="508">
        <v>117.05</v>
      </c>
      <c r="AK13" s="62">
        <f t="shared" si="0"/>
        <v>0.3205128205128205</v>
      </c>
      <c r="AL13" s="62" t="e">
        <f t="shared" si="0"/>
        <v>#DIV/0!</v>
      </c>
      <c r="AM13" s="62">
        <f t="shared" si="0"/>
        <v>0.0646830530401035</v>
      </c>
      <c r="AN13" s="62">
        <f t="shared" si="0"/>
        <v>0.5717916137229987</v>
      </c>
      <c r="AO13" s="102">
        <f t="shared" si="0"/>
        <v>-0.7561436672967864</v>
      </c>
      <c r="AP13" s="62" t="e">
        <f t="shared" si="0"/>
        <v>#DIV/0!</v>
      </c>
      <c r="AQ13" s="62">
        <f t="shared" si="0"/>
        <v>13.950617283950617</v>
      </c>
      <c r="AR13" s="62">
        <f t="shared" si="0"/>
        <v>0.7276361468597679</v>
      </c>
      <c r="AS13" s="62">
        <f t="shared" si="0"/>
        <v>4.673817863397548</v>
      </c>
      <c r="AT13" s="645">
        <f t="shared" si="0"/>
        <v>-27.64680668666952</v>
      </c>
      <c r="AU13" s="62">
        <f t="shared" si="0"/>
        <v>5.225653206650825</v>
      </c>
      <c r="AV13" s="70">
        <f t="shared" si="0"/>
        <v>-22.77131782945737</v>
      </c>
      <c r="AW13" s="62">
        <f t="shared" si="0"/>
        <v>0.9302433596463698</v>
      </c>
      <c r="AX13" s="70">
        <f t="shared" si="0"/>
        <v>-90.19322508541444</v>
      </c>
      <c r="AY13" s="70">
        <f t="shared" si="0"/>
        <v>26.551310597833233</v>
      </c>
      <c r="AZ13" s="62">
        <f t="shared" si="0"/>
        <v>-1.016471570452064</v>
      </c>
      <c r="BA13" s="62">
        <f t="shared" si="0"/>
        <v>-3.707817172148657</v>
      </c>
    </row>
    <row r="14" spans="1:53" ht="15.75">
      <c r="A14" s="74">
        <v>7</v>
      </c>
      <c r="B14" s="75" t="s">
        <v>25</v>
      </c>
      <c r="C14" s="643">
        <v>1893</v>
      </c>
      <c r="D14" s="643">
        <v>0</v>
      </c>
      <c r="E14" s="643">
        <v>1033</v>
      </c>
      <c r="F14" s="643">
        <v>860</v>
      </c>
      <c r="G14" s="643">
        <v>0</v>
      </c>
      <c r="H14" s="643">
        <v>0</v>
      </c>
      <c r="I14" s="644">
        <v>3867</v>
      </c>
      <c r="J14" s="627">
        <v>51396</v>
      </c>
      <c r="K14" s="660">
        <v>241</v>
      </c>
      <c r="L14" s="627">
        <v>48067</v>
      </c>
      <c r="M14" s="657">
        <v>0.1</v>
      </c>
      <c r="N14" s="659">
        <v>2.04</v>
      </c>
      <c r="O14" s="657">
        <v>5611403</v>
      </c>
      <c r="P14" s="627">
        <v>8595363</v>
      </c>
      <c r="Q14" s="657">
        <v>116261</v>
      </c>
      <c r="R14" s="628">
        <v>2196.58</v>
      </c>
      <c r="S14" s="658">
        <v>29.08</v>
      </c>
      <c r="T14" s="520">
        <v>1872</v>
      </c>
      <c r="U14" s="520">
        <v>0</v>
      </c>
      <c r="V14" s="520">
        <v>1022</v>
      </c>
      <c r="W14" s="520">
        <v>850</v>
      </c>
      <c r="X14" s="520">
        <v>0</v>
      </c>
      <c r="Y14" s="520">
        <v>0</v>
      </c>
      <c r="Z14" s="520">
        <v>3863</v>
      </c>
      <c r="AA14" s="520">
        <v>55305</v>
      </c>
      <c r="AB14" s="520">
        <v>225</v>
      </c>
      <c r="AC14" s="520">
        <v>48512</v>
      </c>
      <c r="AD14" s="520">
        <v>0.09</v>
      </c>
      <c r="AE14" s="520">
        <v>1.94</v>
      </c>
      <c r="AF14" s="521">
        <v>5279416</v>
      </c>
      <c r="AG14" s="521">
        <v>8709389</v>
      </c>
      <c r="AH14" s="521">
        <v>110073</v>
      </c>
      <c r="AI14" s="522">
        <v>2274.73</v>
      </c>
      <c r="AJ14" s="522">
        <v>26.3</v>
      </c>
      <c r="AK14" s="78">
        <f t="shared" si="0"/>
        <v>1.1217948717948718</v>
      </c>
      <c r="AL14" s="78" t="e">
        <f t="shared" si="0"/>
        <v>#DIV/0!</v>
      </c>
      <c r="AM14" s="78">
        <f t="shared" si="0"/>
        <v>1.076320939334638</v>
      </c>
      <c r="AN14" s="78">
        <f t="shared" si="0"/>
        <v>1.1764705882352942</v>
      </c>
      <c r="AO14" s="78" t="e">
        <f t="shared" si="0"/>
        <v>#DIV/0!</v>
      </c>
      <c r="AP14" s="78" t="e">
        <f t="shared" si="0"/>
        <v>#DIV/0!</v>
      </c>
      <c r="AQ14" s="78">
        <f t="shared" si="0"/>
        <v>0.1035464664768315</v>
      </c>
      <c r="AR14" s="78">
        <f t="shared" si="0"/>
        <v>-7.068077027393545</v>
      </c>
      <c r="AS14" s="629">
        <f t="shared" si="0"/>
        <v>7.111111111111111</v>
      </c>
      <c r="AT14" s="629">
        <f t="shared" si="0"/>
        <v>-0.9172988126649076</v>
      </c>
      <c r="AU14" s="629">
        <f t="shared" si="0"/>
        <v>11.111111111111121</v>
      </c>
      <c r="AV14" s="78">
        <f t="shared" si="0"/>
        <v>5.154639175257737</v>
      </c>
      <c r="AW14" s="78">
        <f t="shared" si="0"/>
        <v>6.288328102956841</v>
      </c>
      <c r="AX14" s="78">
        <f t="shared" si="0"/>
        <v>-1.3092307623416521</v>
      </c>
      <c r="AY14" s="78">
        <f t="shared" si="0"/>
        <v>5.6217237651376815</v>
      </c>
      <c r="AZ14" s="78">
        <f t="shared" si="0"/>
        <v>-3.4355725734482814</v>
      </c>
      <c r="BA14" s="78">
        <f t="shared" si="0"/>
        <v>10.570342205323184</v>
      </c>
    </row>
    <row r="15" spans="1:53" ht="15">
      <c r="A15" s="60">
        <v>8</v>
      </c>
      <c r="B15" s="60" t="s">
        <v>26</v>
      </c>
      <c r="C15" s="534">
        <v>1280</v>
      </c>
      <c r="D15" s="534">
        <v>0</v>
      </c>
      <c r="E15" s="534">
        <v>743</v>
      </c>
      <c r="F15" s="534">
        <v>537</v>
      </c>
      <c r="G15" s="534">
        <v>14113</v>
      </c>
      <c r="H15" s="534">
        <v>0</v>
      </c>
      <c r="I15" s="534">
        <v>13247</v>
      </c>
      <c r="J15" s="534">
        <v>60475</v>
      </c>
      <c r="K15" s="534">
        <v>1385</v>
      </c>
      <c r="L15" s="534">
        <v>81809</v>
      </c>
      <c r="M15" s="533">
        <v>0.63</v>
      </c>
      <c r="N15" s="533">
        <v>19.02</v>
      </c>
      <c r="O15" s="534">
        <v>5006094</v>
      </c>
      <c r="P15" s="534">
        <v>3508404</v>
      </c>
      <c r="Q15" s="534">
        <v>468538</v>
      </c>
      <c r="R15" s="533">
        <v>1190.26</v>
      </c>
      <c r="S15" s="533">
        <v>72.17</v>
      </c>
      <c r="T15" s="487">
        <v>1279</v>
      </c>
      <c r="U15" s="487">
        <v>0</v>
      </c>
      <c r="V15" s="487">
        <v>741</v>
      </c>
      <c r="W15" s="487">
        <v>538</v>
      </c>
      <c r="X15" s="487">
        <v>14112</v>
      </c>
      <c r="Y15" s="487">
        <v>0</v>
      </c>
      <c r="Z15" s="487">
        <v>13293</v>
      </c>
      <c r="AA15" s="487">
        <v>60249</v>
      </c>
      <c r="AB15" s="487">
        <v>1384</v>
      </c>
      <c r="AC15" s="487">
        <v>84255</v>
      </c>
      <c r="AD15" s="488">
        <v>0.64</v>
      </c>
      <c r="AE15" s="488">
        <v>19.509999999999998</v>
      </c>
      <c r="AF15" s="489">
        <v>4975478</v>
      </c>
      <c r="AG15" s="487">
        <v>3618628</v>
      </c>
      <c r="AH15" s="487">
        <v>367392</v>
      </c>
      <c r="AI15" s="490">
        <v>1230.06</v>
      </c>
      <c r="AJ15" s="488">
        <v>58.61</v>
      </c>
      <c r="AK15" s="62">
        <f t="shared" si="0"/>
        <v>0.07818608287724785</v>
      </c>
      <c r="AL15" s="62" t="e">
        <f t="shared" si="0"/>
        <v>#DIV/0!</v>
      </c>
      <c r="AM15" s="62">
        <f t="shared" si="0"/>
        <v>0.2699055330634278</v>
      </c>
      <c r="AN15" s="62">
        <f t="shared" si="0"/>
        <v>-0.18587360594795538</v>
      </c>
      <c r="AO15" s="62">
        <f t="shared" si="0"/>
        <v>0.007086167800453515</v>
      </c>
      <c r="AP15" s="62" t="e">
        <f t="shared" si="0"/>
        <v>#DIV/0!</v>
      </c>
      <c r="AQ15" s="62">
        <f t="shared" si="0"/>
        <v>-0.34604679154442186</v>
      </c>
      <c r="AR15" s="62">
        <f t="shared" si="0"/>
        <v>0.37510996033129185</v>
      </c>
      <c r="AS15" s="62">
        <f t="shared" si="0"/>
        <v>0.0722543352601156</v>
      </c>
      <c r="AT15" s="62">
        <f t="shared" si="0"/>
        <v>-2.9030918046406744</v>
      </c>
      <c r="AU15" s="62">
        <f t="shared" si="0"/>
        <v>-1.5625000000000013</v>
      </c>
      <c r="AV15" s="62">
        <f t="shared" si="0"/>
        <v>-2.511532547411576</v>
      </c>
      <c r="AW15" s="62">
        <f t="shared" si="0"/>
        <v>0.6153378630153726</v>
      </c>
      <c r="AX15" s="62">
        <f t="shared" si="0"/>
        <v>-3.0460163354730025</v>
      </c>
      <c r="AY15" s="62">
        <f t="shared" si="0"/>
        <v>27.530811775977703</v>
      </c>
      <c r="AZ15" s="62">
        <f t="shared" si="0"/>
        <v>-3.2356145228687994</v>
      </c>
      <c r="BA15" s="62">
        <f t="shared" si="0"/>
        <v>23.135983620542575</v>
      </c>
    </row>
    <row r="16" spans="1:53" ht="15">
      <c r="A16" s="60">
        <v>9</v>
      </c>
      <c r="B16" s="60" t="s">
        <v>27</v>
      </c>
      <c r="C16" s="194">
        <v>551</v>
      </c>
      <c r="D16" s="194">
        <v>0</v>
      </c>
      <c r="E16" s="194">
        <v>436</v>
      </c>
      <c r="F16" s="194">
        <v>115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1635110</v>
      </c>
      <c r="P16" s="194">
        <v>1829542</v>
      </c>
      <c r="Q16" s="194">
        <v>110732</v>
      </c>
      <c r="R16" s="194">
        <v>607.21</v>
      </c>
      <c r="S16" s="194">
        <v>15.45</v>
      </c>
      <c r="T16" s="194">
        <v>547</v>
      </c>
      <c r="U16" s="194">
        <v>0</v>
      </c>
      <c r="V16" s="194">
        <v>434</v>
      </c>
      <c r="W16" s="194">
        <v>113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1614009</v>
      </c>
      <c r="AG16" s="194">
        <v>1856114</v>
      </c>
      <c r="AH16" s="194">
        <v>107606</v>
      </c>
      <c r="AI16" s="194">
        <v>619.26</v>
      </c>
      <c r="AJ16" s="194">
        <v>14.93</v>
      </c>
      <c r="AK16" s="62">
        <f t="shared" si="0"/>
        <v>0.7312614259597806</v>
      </c>
      <c r="AL16" s="62" t="e">
        <f t="shared" si="0"/>
        <v>#DIV/0!</v>
      </c>
      <c r="AM16" s="62">
        <f t="shared" si="0"/>
        <v>0.4608294930875576</v>
      </c>
      <c r="AN16" s="62">
        <f t="shared" si="0"/>
        <v>1.7699115044247788</v>
      </c>
      <c r="AO16" s="62" t="e">
        <f t="shared" si="0"/>
        <v>#DIV/0!</v>
      </c>
      <c r="AP16" s="62" t="e">
        <f t="shared" si="0"/>
        <v>#DIV/0!</v>
      </c>
      <c r="AQ16" s="62" t="e">
        <f t="shared" si="0"/>
        <v>#DIV/0!</v>
      </c>
      <c r="AR16" s="62" t="e">
        <f t="shared" si="0"/>
        <v>#DIV/0!</v>
      </c>
      <c r="AS16" s="62" t="e">
        <f t="shared" si="0"/>
        <v>#DIV/0!</v>
      </c>
      <c r="AT16" s="62" t="e">
        <f t="shared" si="0"/>
        <v>#DIV/0!</v>
      </c>
      <c r="AU16" s="62" t="e">
        <f t="shared" si="0"/>
        <v>#DIV/0!</v>
      </c>
      <c r="AV16" s="62" t="e">
        <f t="shared" si="0"/>
        <v>#DIV/0!</v>
      </c>
      <c r="AW16" s="62">
        <f t="shared" si="0"/>
        <v>1.3073656962259814</v>
      </c>
      <c r="AX16" s="62">
        <f t="shared" si="0"/>
        <v>-1.4315931025788287</v>
      </c>
      <c r="AY16" s="62">
        <f t="shared" si="0"/>
        <v>2.9050424697507573</v>
      </c>
      <c r="AZ16" s="62">
        <f t="shared" si="0"/>
        <v>-1.9458708781448755</v>
      </c>
      <c r="BA16" s="62">
        <f t="shared" si="0"/>
        <v>3.482920294708638</v>
      </c>
    </row>
    <row r="17" spans="1:53" ht="15">
      <c r="A17" s="60">
        <v>10</v>
      </c>
      <c r="B17" s="60" t="s">
        <v>28</v>
      </c>
      <c r="C17" s="9">
        <v>1293</v>
      </c>
      <c r="D17" s="9">
        <v>0</v>
      </c>
      <c r="E17" s="460">
        <v>932</v>
      </c>
      <c r="F17" s="460">
        <v>361</v>
      </c>
      <c r="G17" s="460">
        <v>0</v>
      </c>
      <c r="H17" s="460">
        <v>0</v>
      </c>
      <c r="I17" s="460">
        <v>0</v>
      </c>
      <c r="J17" s="460">
        <v>45809</v>
      </c>
      <c r="K17" s="460">
        <v>2078</v>
      </c>
      <c r="L17" s="460">
        <v>60409</v>
      </c>
      <c r="M17" s="531">
        <v>0.84</v>
      </c>
      <c r="N17" s="531">
        <v>14.89</v>
      </c>
      <c r="O17" s="460">
        <v>7941997</v>
      </c>
      <c r="P17" s="460">
        <v>10075040</v>
      </c>
      <c r="Q17" s="460">
        <v>564836</v>
      </c>
      <c r="R17" s="531">
        <v>2310.38</v>
      </c>
      <c r="S17" s="531">
        <v>66.99</v>
      </c>
      <c r="T17" s="247">
        <v>1286</v>
      </c>
      <c r="U17" s="247">
        <v>0</v>
      </c>
      <c r="V17" s="460">
        <v>927</v>
      </c>
      <c r="W17" s="460">
        <v>359</v>
      </c>
      <c r="X17" s="460">
        <v>0</v>
      </c>
      <c r="Y17" s="460">
        <v>0</v>
      </c>
      <c r="Z17" s="460">
        <v>0</v>
      </c>
      <c r="AA17" s="460">
        <v>44080</v>
      </c>
      <c r="AB17" s="460">
        <v>2442</v>
      </c>
      <c r="AC17" s="460">
        <v>56492</v>
      </c>
      <c r="AD17" s="461">
        <v>0.98</v>
      </c>
      <c r="AE17" s="461">
        <v>14.28</v>
      </c>
      <c r="AF17" s="460" t="s">
        <v>139</v>
      </c>
      <c r="AG17" s="460" t="s">
        <v>140</v>
      </c>
      <c r="AH17" s="460">
        <v>513357</v>
      </c>
      <c r="AI17" s="461">
        <v>2315.56</v>
      </c>
      <c r="AJ17" s="461">
        <v>58.64</v>
      </c>
      <c r="AK17" s="62">
        <f t="shared" si="0"/>
        <v>0.5443234836702955</v>
      </c>
      <c r="AL17" s="62" t="e">
        <f t="shared" si="0"/>
        <v>#DIV/0!</v>
      </c>
      <c r="AM17" s="62">
        <f t="shared" si="0"/>
        <v>0.5393743257820928</v>
      </c>
      <c r="AN17" s="62">
        <f t="shared" si="0"/>
        <v>0.5571030640668524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>
        <f t="shared" si="0"/>
        <v>3.9224137931034484</v>
      </c>
      <c r="AS17" s="62">
        <f t="shared" si="0"/>
        <v>-14.905814905814907</v>
      </c>
      <c r="AT17" s="62">
        <f t="shared" si="0"/>
        <v>6.933725129221837</v>
      </c>
      <c r="AU17" s="62">
        <f t="shared" si="0"/>
        <v>-14.285714285714288</v>
      </c>
      <c r="AV17" s="62">
        <f t="shared" si="0"/>
        <v>4.271708683473398</v>
      </c>
      <c r="AW17" s="62">
        <f t="shared" si="0"/>
        <v>4.712168001520977</v>
      </c>
      <c r="AX17" s="62">
        <f t="shared" si="0"/>
        <v>-0.3938850096209733</v>
      </c>
      <c r="AY17" s="62">
        <f t="shared" si="0"/>
        <v>10.027914297457714</v>
      </c>
      <c r="AZ17" s="102">
        <f t="shared" si="0"/>
        <v>-0.22370398521307316</v>
      </c>
      <c r="BA17" s="62">
        <f t="shared" si="0"/>
        <v>14.2394270122783</v>
      </c>
    </row>
    <row r="18" spans="1:53" ht="15">
      <c r="A18" s="60">
        <v>11</v>
      </c>
      <c r="B18" s="60" t="s">
        <v>29</v>
      </c>
      <c r="C18" s="401">
        <v>1564</v>
      </c>
      <c r="D18" s="401">
        <v>0</v>
      </c>
      <c r="E18" s="401">
        <v>975</v>
      </c>
      <c r="F18" s="401">
        <v>589</v>
      </c>
      <c r="G18" s="401">
        <v>623</v>
      </c>
      <c r="H18" s="401">
        <v>0</v>
      </c>
      <c r="I18" s="401">
        <v>618</v>
      </c>
      <c r="J18" s="401">
        <v>37943</v>
      </c>
      <c r="K18" s="401">
        <v>2873</v>
      </c>
      <c r="L18" s="401">
        <v>37943</v>
      </c>
      <c r="M18" s="532">
        <v>0.55</v>
      </c>
      <c r="N18" s="532">
        <v>8.13</v>
      </c>
      <c r="O18" s="401">
        <v>3735579</v>
      </c>
      <c r="P18" s="401">
        <v>3176474</v>
      </c>
      <c r="Q18" s="401">
        <v>345611</v>
      </c>
      <c r="R18" s="532">
        <v>1072.22</v>
      </c>
      <c r="S18" s="661">
        <v>66.8</v>
      </c>
      <c r="T18" s="401">
        <v>1545</v>
      </c>
      <c r="U18" s="401">
        <v>0</v>
      </c>
      <c r="V18" s="401">
        <v>964</v>
      </c>
      <c r="W18" s="401">
        <v>581</v>
      </c>
      <c r="X18" s="401">
        <v>642</v>
      </c>
      <c r="Y18" s="401">
        <v>0</v>
      </c>
      <c r="Z18" s="401">
        <v>485</v>
      </c>
      <c r="AA18" s="401">
        <v>35762</v>
      </c>
      <c r="AB18" s="401">
        <v>2796</v>
      </c>
      <c r="AC18" s="401">
        <v>37404</v>
      </c>
      <c r="AD18" s="401">
        <v>0.48</v>
      </c>
      <c r="AE18" s="401">
        <v>7.93</v>
      </c>
      <c r="AF18" s="401">
        <v>3717054</v>
      </c>
      <c r="AG18" s="401">
        <v>3157362</v>
      </c>
      <c r="AH18" s="401">
        <v>337406</v>
      </c>
      <c r="AI18" s="401">
        <v>1062.23</v>
      </c>
      <c r="AJ18" s="402" t="s">
        <v>138</v>
      </c>
      <c r="AK18" s="62">
        <f t="shared" si="0"/>
        <v>1.2297734627831716</v>
      </c>
      <c r="AL18" s="62" t="e">
        <f>(E18-U18)/U18*100</f>
        <v>#DIV/0!</v>
      </c>
      <c r="AM18" s="62">
        <f t="shared" si="0"/>
        <v>1.1410788381742738</v>
      </c>
      <c r="AN18" s="62">
        <f t="shared" si="0"/>
        <v>1.376936316695353</v>
      </c>
      <c r="AO18" s="62">
        <f t="shared" si="0"/>
        <v>-2.959501557632399</v>
      </c>
      <c r="AP18" s="62" t="e">
        <f t="shared" si="0"/>
        <v>#DIV/0!</v>
      </c>
      <c r="AQ18" s="62">
        <f t="shared" si="0"/>
        <v>27.422680412371136</v>
      </c>
      <c r="AR18" s="62">
        <f t="shared" si="0"/>
        <v>6.098652200659918</v>
      </c>
      <c r="AS18" s="62">
        <f t="shared" si="0"/>
        <v>2.753934191702432</v>
      </c>
      <c r="AT18" s="62">
        <f t="shared" si="0"/>
        <v>1.4410223505507433</v>
      </c>
      <c r="AU18" s="62">
        <f t="shared" si="0"/>
        <v>14.583333333333348</v>
      </c>
      <c r="AV18" s="62">
        <f t="shared" si="0"/>
        <v>2.522068095838601</v>
      </c>
      <c r="AW18" s="62">
        <f t="shared" si="0"/>
        <v>0.4983785546295534</v>
      </c>
      <c r="AX18" s="62">
        <f t="shared" si="0"/>
        <v>0.6053154500497567</v>
      </c>
      <c r="AY18" s="62">
        <f t="shared" si="0"/>
        <v>2.4317884092161965</v>
      </c>
      <c r="AZ18" s="62">
        <f t="shared" si="0"/>
        <v>0.94047428523013</v>
      </c>
      <c r="BA18" s="62">
        <f t="shared" si="0"/>
        <v>6.217204643027503</v>
      </c>
    </row>
    <row r="19" spans="1:53" ht="15">
      <c r="A19" s="60">
        <v>12</v>
      </c>
      <c r="B19" s="60" t="s">
        <v>30</v>
      </c>
      <c r="C19" s="60">
        <v>1303</v>
      </c>
      <c r="D19" s="74">
        <v>0</v>
      </c>
      <c r="E19" s="60">
        <v>963</v>
      </c>
      <c r="F19" s="60">
        <v>340</v>
      </c>
      <c r="G19" s="60">
        <v>1378</v>
      </c>
      <c r="H19" s="74">
        <v>0</v>
      </c>
      <c r="I19" s="60">
        <v>1330</v>
      </c>
      <c r="J19" s="401">
        <v>11248</v>
      </c>
      <c r="K19" s="401">
        <v>0</v>
      </c>
      <c r="L19" s="401">
        <v>0</v>
      </c>
      <c r="M19" s="532">
        <v>0</v>
      </c>
      <c r="N19" s="532">
        <v>0</v>
      </c>
      <c r="O19" s="194">
        <v>3420208</v>
      </c>
      <c r="P19" s="60">
        <v>4996610</v>
      </c>
      <c r="Q19" s="60">
        <v>172923</v>
      </c>
      <c r="R19" s="62">
        <v>1304.54</v>
      </c>
      <c r="S19" s="60">
        <v>23.82</v>
      </c>
      <c r="T19" s="60">
        <v>1293</v>
      </c>
      <c r="U19" s="74">
        <v>0</v>
      </c>
      <c r="V19" s="60">
        <v>955</v>
      </c>
      <c r="W19" s="60">
        <v>338</v>
      </c>
      <c r="X19" s="60">
        <v>1339</v>
      </c>
      <c r="Y19" s="74">
        <v>0</v>
      </c>
      <c r="Z19" s="60">
        <v>1285</v>
      </c>
      <c r="AA19" s="640">
        <v>0</v>
      </c>
      <c r="AB19" s="641">
        <v>0</v>
      </c>
      <c r="AC19" s="641">
        <v>0</v>
      </c>
      <c r="AD19" s="641">
        <v>0</v>
      </c>
      <c r="AE19" s="642">
        <v>0</v>
      </c>
      <c r="AF19" s="194">
        <v>3359931</v>
      </c>
      <c r="AG19" s="60">
        <v>5156361</v>
      </c>
      <c r="AH19" s="60">
        <v>162476</v>
      </c>
      <c r="AI19" s="62">
        <v>1343.7998</v>
      </c>
      <c r="AJ19" s="62">
        <v>23.3258</v>
      </c>
      <c r="AK19" s="62">
        <f t="shared" si="0"/>
        <v>0.7733952049497294</v>
      </c>
      <c r="AL19" s="62" t="e">
        <f t="shared" si="0"/>
        <v>#DIV/0!</v>
      </c>
      <c r="AM19" s="62">
        <f t="shared" si="0"/>
        <v>0.8376963350785341</v>
      </c>
      <c r="AN19" s="62">
        <f t="shared" si="0"/>
        <v>0.591715976331361</v>
      </c>
      <c r="AO19" s="62">
        <f t="shared" si="0"/>
        <v>2.912621359223301</v>
      </c>
      <c r="AP19" s="62" t="e">
        <f t="shared" si="0"/>
        <v>#DIV/0!</v>
      </c>
      <c r="AQ19" s="62">
        <f t="shared" si="0"/>
        <v>3.501945525291829</v>
      </c>
      <c r="AR19" s="62" t="e">
        <f t="shared" si="0"/>
        <v>#DIV/0!</v>
      </c>
      <c r="AS19" s="62" t="e">
        <f t="shared" si="0"/>
        <v>#DIV/0!</v>
      </c>
      <c r="AT19" s="62" t="e">
        <f t="shared" si="0"/>
        <v>#DIV/0!</v>
      </c>
      <c r="AU19" s="62" t="e">
        <f t="shared" si="0"/>
        <v>#DIV/0!</v>
      </c>
      <c r="AV19" s="62" t="e">
        <f t="shared" si="0"/>
        <v>#DIV/0!</v>
      </c>
      <c r="AW19" s="62">
        <f t="shared" si="0"/>
        <v>1.793995174305663</v>
      </c>
      <c r="AX19" s="62">
        <f t="shared" si="0"/>
        <v>-3.098134517734503</v>
      </c>
      <c r="AY19" s="62">
        <f t="shared" si="0"/>
        <v>6.429872719663211</v>
      </c>
      <c r="AZ19" s="102">
        <f t="shared" si="0"/>
        <v>-2.9215512608351366</v>
      </c>
      <c r="BA19" s="102">
        <f t="shared" si="0"/>
        <v>2.118684032273274</v>
      </c>
    </row>
    <row r="20" spans="1:53" ht="15">
      <c r="A20" s="74">
        <v>13</v>
      </c>
      <c r="B20" s="75" t="s">
        <v>31</v>
      </c>
      <c r="C20" s="265">
        <v>118</v>
      </c>
      <c r="D20" s="265">
        <v>0</v>
      </c>
      <c r="E20" s="265">
        <v>101</v>
      </c>
      <c r="F20" s="265">
        <v>17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93822</v>
      </c>
      <c r="P20" s="265">
        <v>89668</v>
      </c>
      <c r="Q20" s="265">
        <v>0</v>
      </c>
      <c r="R20" s="265">
        <v>33.46</v>
      </c>
      <c r="S20" s="265">
        <v>0</v>
      </c>
      <c r="T20" s="265">
        <v>118</v>
      </c>
      <c r="U20" s="265">
        <v>0</v>
      </c>
      <c r="V20" s="265">
        <v>101</v>
      </c>
      <c r="W20" s="265">
        <v>17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88916</v>
      </c>
      <c r="AG20" s="265">
        <v>87900</v>
      </c>
      <c r="AH20" s="265">
        <v>0</v>
      </c>
      <c r="AI20" s="265">
        <v>32.89</v>
      </c>
      <c r="AJ20" s="265">
        <v>0</v>
      </c>
      <c r="AK20" s="78">
        <f t="shared" si="0"/>
        <v>0</v>
      </c>
      <c r="AL20" s="78" t="e">
        <f t="shared" si="0"/>
        <v>#DIV/0!</v>
      </c>
      <c r="AM20" s="78">
        <f t="shared" si="0"/>
        <v>0</v>
      </c>
      <c r="AN20" s="78">
        <f t="shared" si="0"/>
        <v>0</v>
      </c>
      <c r="AO20" s="78" t="e">
        <f t="shared" si="0"/>
        <v>#DIV/0!</v>
      </c>
      <c r="AP20" s="78" t="e">
        <f t="shared" si="0"/>
        <v>#DIV/0!</v>
      </c>
      <c r="AQ20" s="78" t="e">
        <f t="shared" si="0"/>
        <v>#DIV/0!</v>
      </c>
      <c r="AR20" s="78" t="e">
        <f t="shared" si="0"/>
        <v>#DIV/0!</v>
      </c>
      <c r="AS20" s="78" t="e">
        <f t="shared" si="0"/>
        <v>#DIV/0!</v>
      </c>
      <c r="AT20" s="78" t="e">
        <f t="shared" si="0"/>
        <v>#DIV/0!</v>
      </c>
      <c r="AU20" s="78" t="e">
        <f>(M20-AD20)/AD20*100</f>
        <v>#DIV/0!</v>
      </c>
      <c r="AV20" s="78" t="e">
        <f t="shared" si="0"/>
        <v>#DIV/0!</v>
      </c>
      <c r="AW20" s="78">
        <f t="shared" si="0"/>
        <v>5.517567142021684</v>
      </c>
      <c r="AX20" s="78">
        <f t="shared" si="0"/>
        <v>2.0113765642775885</v>
      </c>
      <c r="AY20" s="78" t="e">
        <f t="shared" si="0"/>
        <v>#DIV/0!</v>
      </c>
      <c r="AZ20" s="78">
        <f t="shared" si="0"/>
        <v>1.7330495591365167</v>
      </c>
      <c r="BA20" s="78" t="e">
        <f t="shared" si="0"/>
        <v>#DIV/0!</v>
      </c>
    </row>
    <row r="21" spans="1:53" ht="15">
      <c r="A21" s="60">
        <v>14</v>
      </c>
      <c r="B21" s="60" t="s">
        <v>32</v>
      </c>
      <c r="C21" s="9">
        <v>5999</v>
      </c>
      <c r="D21" s="9">
        <v>0</v>
      </c>
      <c r="E21" s="9">
        <v>3000</v>
      </c>
      <c r="F21" s="9">
        <v>2999</v>
      </c>
      <c r="G21" s="9">
        <v>7316</v>
      </c>
      <c r="H21" s="9">
        <v>0</v>
      </c>
      <c r="I21" s="9">
        <v>4738</v>
      </c>
      <c r="J21" s="9">
        <v>107877</v>
      </c>
      <c r="K21" s="9">
        <v>2176</v>
      </c>
      <c r="L21" s="9">
        <v>135009</v>
      </c>
      <c r="M21" s="10">
        <v>0.97</v>
      </c>
      <c r="N21" s="10">
        <v>28.25</v>
      </c>
      <c r="O21" s="9">
        <v>18308957</v>
      </c>
      <c r="P21" s="9">
        <v>36801252</v>
      </c>
      <c r="Q21" s="9">
        <v>1501617</v>
      </c>
      <c r="R21" s="10">
        <v>5486.64</v>
      </c>
      <c r="S21" s="10">
        <v>152.73</v>
      </c>
      <c r="T21" s="511">
        <v>6045</v>
      </c>
      <c r="U21" s="511">
        <v>0</v>
      </c>
      <c r="V21" s="26">
        <v>3007</v>
      </c>
      <c r="W21" s="26">
        <v>3038</v>
      </c>
      <c r="X21" s="512">
        <v>7068</v>
      </c>
      <c r="Y21" s="512">
        <v>0</v>
      </c>
      <c r="Z21" s="512">
        <v>4587</v>
      </c>
      <c r="AA21" s="513">
        <v>106952</v>
      </c>
      <c r="AB21" s="512">
        <v>2301</v>
      </c>
      <c r="AC21" s="512">
        <v>135105</v>
      </c>
      <c r="AD21" s="512">
        <v>1.04</v>
      </c>
      <c r="AE21" s="512">
        <v>27.96</v>
      </c>
      <c r="AF21" s="514">
        <v>17980676</v>
      </c>
      <c r="AG21" s="515">
        <v>39051129</v>
      </c>
      <c r="AH21" s="515">
        <v>1411350</v>
      </c>
      <c r="AI21" s="515">
        <v>5868.94</v>
      </c>
      <c r="AJ21" s="515">
        <v>146.26</v>
      </c>
      <c r="AK21" s="62">
        <f t="shared" si="0"/>
        <v>-0.76095947063689</v>
      </c>
      <c r="AL21" s="62" t="e">
        <f t="shared" si="0"/>
        <v>#DIV/0!</v>
      </c>
      <c r="AM21" s="102">
        <f t="shared" si="0"/>
        <v>-0.2327901563019621</v>
      </c>
      <c r="AN21" s="62">
        <f t="shared" si="0"/>
        <v>-1.2837393021724819</v>
      </c>
      <c r="AO21" s="645">
        <f t="shared" si="0"/>
        <v>3.508771929824561</v>
      </c>
      <c r="AP21" s="62" t="e">
        <f t="shared" si="0"/>
        <v>#DIV/0!</v>
      </c>
      <c r="AQ21" s="645">
        <f t="shared" si="0"/>
        <v>3.2919119250054503</v>
      </c>
      <c r="AR21" s="62">
        <f t="shared" si="0"/>
        <v>0.8648739621512453</v>
      </c>
      <c r="AS21" s="62">
        <f t="shared" si="0"/>
        <v>-5.4324206866579745</v>
      </c>
      <c r="AT21" s="62">
        <f t="shared" si="0"/>
        <v>-0.07105584545353615</v>
      </c>
      <c r="AU21" s="62">
        <f t="shared" si="0"/>
        <v>-6.730769230769236</v>
      </c>
      <c r="AV21" s="62">
        <f t="shared" si="0"/>
        <v>1.0371959942775364</v>
      </c>
      <c r="AW21" s="62">
        <f t="shared" si="0"/>
        <v>1.825743370271507</v>
      </c>
      <c r="AX21" s="62">
        <f t="shared" si="0"/>
        <v>-5.761362238720422</v>
      </c>
      <c r="AY21" s="62">
        <f t="shared" si="0"/>
        <v>6.395791263683708</v>
      </c>
      <c r="AZ21" s="62">
        <f t="shared" si="0"/>
        <v>-6.513953115894852</v>
      </c>
      <c r="BA21" s="102">
        <f t="shared" si="0"/>
        <v>4.423629153562149</v>
      </c>
    </row>
    <row r="22" spans="1:53" ht="15">
      <c r="A22" s="60">
        <v>15</v>
      </c>
      <c r="B22" s="60" t="s">
        <v>33</v>
      </c>
      <c r="C22" s="9">
        <v>1241</v>
      </c>
      <c r="D22" s="9">
        <v>0</v>
      </c>
      <c r="E22" s="9">
        <v>1036</v>
      </c>
      <c r="F22" s="9">
        <v>205</v>
      </c>
      <c r="G22" s="9">
        <v>516</v>
      </c>
      <c r="H22" s="9">
        <v>0</v>
      </c>
      <c r="I22" s="9">
        <v>450</v>
      </c>
      <c r="J22" s="535">
        <v>66059</v>
      </c>
      <c r="K22" s="9">
        <v>1874</v>
      </c>
      <c r="L22" s="9">
        <v>52742</v>
      </c>
      <c r="M22" s="10">
        <v>0.73</v>
      </c>
      <c r="N22" s="10">
        <v>11.72</v>
      </c>
      <c r="O22" s="9">
        <v>5096143</v>
      </c>
      <c r="P22" s="9">
        <v>4727182</v>
      </c>
      <c r="Q22" s="9">
        <v>330173</v>
      </c>
      <c r="R22" s="10">
        <v>1730.54</v>
      </c>
      <c r="S22" s="10">
        <v>54.86</v>
      </c>
      <c r="T22" s="491">
        <v>1241</v>
      </c>
      <c r="U22" s="367">
        <v>0</v>
      </c>
      <c r="V22" s="491">
        <v>1036</v>
      </c>
      <c r="W22" s="491">
        <v>205</v>
      </c>
      <c r="X22" s="491">
        <v>514</v>
      </c>
      <c r="Y22" s="367">
        <v>0</v>
      </c>
      <c r="Z22" s="491">
        <v>449</v>
      </c>
      <c r="AA22" s="367">
        <v>65960</v>
      </c>
      <c r="AB22" s="367">
        <v>1893</v>
      </c>
      <c r="AC22" s="367">
        <v>53165</v>
      </c>
      <c r="AD22" s="646">
        <v>0.7678479</v>
      </c>
      <c r="AE22" s="646">
        <v>11.84</v>
      </c>
      <c r="AF22" s="491">
        <v>5046039</v>
      </c>
      <c r="AG22" s="491">
        <v>4820936</v>
      </c>
      <c r="AH22" s="491">
        <v>326264</v>
      </c>
      <c r="AI22" s="494">
        <v>1756.013</v>
      </c>
      <c r="AJ22" s="494">
        <v>54.19</v>
      </c>
      <c r="AK22" s="62">
        <f t="shared" si="0"/>
        <v>0</v>
      </c>
      <c r="AL22" s="62" t="e">
        <f t="shared" si="0"/>
        <v>#DIV/0!</v>
      </c>
      <c r="AM22" s="62">
        <f t="shared" si="0"/>
        <v>0</v>
      </c>
      <c r="AN22" s="62">
        <f t="shared" si="0"/>
        <v>0</v>
      </c>
      <c r="AO22" s="62">
        <f t="shared" si="0"/>
        <v>0.38910505836575876</v>
      </c>
      <c r="AP22" s="62" t="e">
        <f t="shared" si="0"/>
        <v>#DIV/0!</v>
      </c>
      <c r="AQ22" s="62">
        <f t="shared" si="0"/>
        <v>0.22271714922048996</v>
      </c>
      <c r="AR22" s="62">
        <f t="shared" si="0"/>
        <v>0.15009096422073986</v>
      </c>
      <c r="AS22" s="62">
        <f t="shared" si="0"/>
        <v>-1.0036978341257263</v>
      </c>
      <c r="AT22" s="62">
        <f t="shared" si="0"/>
        <v>-0.7956362268409668</v>
      </c>
      <c r="AU22" s="62">
        <f t="shared" si="0"/>
        <v>-4.929088169675276</v>
      </c>
      <c r="AV22" s="62">
        <f t="shared" si="0"/>
        <v>-1.013513513513507</v>
      </c>
      <c r="AW22" s="62">
        <f t="shared" si="0"/>
        <v>0.992937232550125</v>
      </c>
      <c r="AX22" s="62">
        <f t="shared" si="0"/>
        <v>-1.944726086386544</v>
      </c>
      <c r="AY22" s="62">
        <f t="shared" si="0"/>
        <v>1.1981095064119853</v>
      </c>
      <c r="AZ22" s="62">
        <f t="shared" si="0"/>
        <v>-1.450615684508028</v>
      </c>
      <c r="BA22" s="62">
        <f t="shared" si="0"/>
        <v>1.236390477947964</v>
      </c>
    </row>
    <row r="23" spans="1:53" ht="15">
      <c r="A23" s="60">
        <v>16</v>
      </c>
      <c r="B23" s="60" t="s">
        <v>34</v>
      </c>
      <c r="C23" s="550">
        <v>928</v>
      </c>
      <c r="D23" s="550">
        <v>0</v>
      </c>
      <c r="E23" s="550">
        <v>569</v>
      </c>
      <c r="F23" s="550">
        <v>359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552">
        <v>2037305</v>
      </c>
      <c r="P23" s="9">
        <v>2171340</v>
      </c>
      <c r="Q23" s="550">
        <v>210619</v>
      </c>
      <c r="R23" s="551">
        <v>813.68</v>
      </c>
      <c r="S23" s="551">
        <v>27.69</v>
      </c>
      <c r="T23" s="550">
        <v>921</v>
      </c>
      <c r="U23" s="550">
        <v>0</v>
      </c>
      <c r="V23" s="550">
        <v>565</v>
      </c>
      <c r="W23" s="550">
        <v>356</v>
      </c>
      <c r="X23" s="550">
        <v>0</v>
      </c>
      <c r="Y23" s="550">
        <v>0</v>
      </c>
      <c r="Z23" s="550">
        <v>0</v>
      </c>
      <c r="AA23" s="550">
        <v>0</v>
      </c>
      <c r="AB23" s="550">
        <v>0</v>
      </c>
      <c r="AC23" s="550">
        <v>0</v>
      </c>
      <c r="AD23" s="551">
        <v>0</v>
      </c>
      <c r="AE23" s="551">
        <v>0</v>
      </c>
      <c r="AF23" s="552">
        <v>1981314</v>
      </c>
      <c r="AG23" s="9">
        <v>2262187</v>
      </c>
      <c r="AH23" s="550">
        <v>192934</v>
      </c>
      <c r="AI23" s="551">
        <v>868.29</v>
      </c>
      <c r="AJ23" s="551">
        <v>26.95</v>
      </c>
      <c r="AK23" s="62">
        <f t="shared" si="0"/>
        <v>0.760043431053203</v>
      </c>
      <c r="AL23" s="62" t="e">
        <f t="shared" si="0"/>
        <v>#DIV/0!</v>
      </c>
      <c r="AM23" s="62">
        <f t="shared" si="0"/>
        <v>0.7079646017699115</v>
      </c>
      <c r="AN23" s="62">
        <f t="shared" si="0"/>
        <v>0.8426966292134831</v>
      </c>
      <c r="AO23" s="62" t="e">
        <f t="shared" si="0"/>
        <v>#DIV/0!</v>
      </c>
      <c r="AP23" s="62" t="e">
        <f aca="true" t="shared" si="1" ref="AP23:BA23">(H23-Y23)/Y23*100</f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2.825952877736694</v>
      </c>
      <c r="AX23" s="645">
        <f t="shared" si="1"/>
        <v>-4.01589258536098</v>
      </c>
      <c r="AY23" s="62">
        <f t="shared" si="1"/>
        <v>9.16634704095701</v>
      </c>
      <c r="AZ23" s="102">
        <f t="shared" si="1"/>
        <v>-6.289373366041301</v>
      </c>
      <c r="BA23" s="102">
        <f t="shared" si="1"/>
        <v>2.7458256029684676</v>
      </c>
    </row>
    <row r="24" spans="1:53" ht="15">
      <c r="A24" s="60">
        <v>17</v>
      </c>
      <c r="B24" s="60" t="s">
        <v>35</v>
      </c>
      <c r="C24" s="60">
        <v>4173</v>
      </c>
      <c r="D24" s="60">
        <v>0</v>
      </c>
      <c r="E24" s="630">
        <v>2224</v>
      </c>
      <c r="F24" s="630">
        <v>1949</v>
      </c>
      <c r="G24" s="630">
        <v>2634</v>
      </c>
      <c r="H24" s="630">
        <v>0</v>
      </c>
      <c r="I24" s="630">
        <v>2193</v>
      </c>
      <c r="J24" s="630">
        <v>43971</v>
      </c>
      <c r="K24" s="630">
        <v>827</v>
      </c>
      <c r="L24" s="630">
        <v>52593</v>
      </c>
      <c r="M24" s="553">
        <v>0.36</v>
      </c>
      <c r="N24" s="553">
        <v>13.31</v>
      </c>
      <c r="O24" s="630">
        <v>8294002</v>
      </c>
      <c r="P24" s="630">
        <v>7668077</v>
      </c>
      <c r="Q24" s="630">
        <v>525879</v>
      </c>
      <c r="R24" s="553">
        <v>2404.82</v>
      </c>
      <c r="S24" s="553">
        <v>82.32</v>
      </c>
      <c r="T24" s="60">
        <v>4167</v>
      </c>
      <c r="U24" s="60">
        <v>0</v>
      </c>
      <c r="V24" s="630">
        <v>2224</v>
      </c>
      <c r="W24" s="630">
        <v>1943</v>
      </c>
      <c r="X24" s="630">
        <v>2620</v>
      </c>
      <c r="Y24" s="630">
        <v>0</v>
      </c>
      <c r="Z24" s="630">
        <v>2160</v>
      </c>
      <c r="AA24" s="630">
        <v>43612</v>
      </c>
      <c r="AB24" s="630">
        <v>802</v>
      </c>
      <c r="AC24" s="630">
        <v>46044</v>
      </c>
      <c r="AD24" s="553">
        <v>0.3306835</v>
      </c>
      <c r="AE24" s="553">
        <v>13.4643111</v>
      </c>
      <c r="AF24" s="630">
        <v>8138313</v>
      </c>
      <c r="AG24" s="630">
        <v>7525022</v>
      </c>
      <c r="AH24" s="630">
        <v>498203</v>
      </c>
      <c r="AI24" s="553">
        <v>2433.6695</v>
      </c>
      <c r="AJ24" s="553">
        <v>76.8437355</v>
      </c>
      <c r="AK24" s="62">
        <f aca="true" t="shared" si="2" ref="AK24:AZ39">(C24-T24)/T24*100</f>
        <v>0.14398848092152627</v>
      </c>
      <c r="AL24" s="62" t="e">
        <f t="shared" si="2"/>
        <v>#DIV/0!</v>
      </c>
      <c r="AM24" s="62">
        <f t="shared" si="2"/>
        <v>0</v>
      </c>
      <c r="AN24" s="102">
        <f t="shared" si="2"/>
        <v>0.3088008234688626</v>
      </c>
      <c r="AO24" s="62">
        <f t="shared" si="2"/>
        <v>0.5343511450381679</v>
      </c>
      <c r="AP24" s="62" t="e">
        <f t="shared" si="2"/>
        <v>#DIV/0!</v>
      </c>
      <c r="AQ24" s="62">
        <f t="shared" si="2"/>
        <v>1.5277777777777777</v>
      </c>
      <c r="AR24" s="62">
        <f t="shared" si="2"/>
        <v>0.8231679354306154</v>
      </c>
      <c r="AS24" s="62">
        <f t="shared" si="2"/>
        <v>3.117206982543641</v>
      </c>
      <c r="AT24" s="62">
        <f t="shared" si="2"/>
        <v>14.223351576752671</v>
      </c>
      <c r="AU24" s="62">
        <f t="shared" si="2"/>
        <v>8.865425701614978</v>
      </c>
      <c r="AV24" s="62">
        <f t="shared" si="2"/>
        <v>-1.1460749744559844</v>
      </c>
      <c r="AW24" s="645">
        <f t="shared" si="2"/>
        <v>1.913037751189958</v>
      </c>
      <c r="AX24" s="62">
        <f t="shared" si="2"/>
        <v>1.9010575650144277</v>
      </c>
      <c r="AY24" s="62">
        <f t="shared" si="2"/>
        <v>5.555165263958668</v>
      </c>
      <c r="AZ24" s="62">
        <f t="shared" si="2"/>
        <v>-1.185432122151336</v>
      </c>
      <c r="BA24" s="62">
        <f aca="true" t="shared" si="3" ref="BA24:BA38">(S24-AJ24)/AJ24*100</f>
        <v>7.126494390684586</v>
      </c>
    </row>
    <row r="25" spans="1:53" ht="15">
      <c r="A25" s="60">
        <v>18</v>
      </c>
      <c r="B25" s="60" t="s">
        <v>36</v>
      </c>
      <c r="C25" s="9">
        <v>808</v>
      </c>
      <c r="D25" s="9">
        <v>0</v>
      </c>
      <c r="E25" s="9">
        <v>320</v>
      </c>
      <c r="F25" s="9">
        <v>488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1984552</v>
      </c>
      <c r="P25" s="9">
        <v>1541542</v>
      </c>
      <c r="Q25" s="9">
        <v>113157</v>
      </c>
      <c r="R25" s="10">
        <v>534.33</v>
      </c>
      <c r="S25" s="10">
        <v>21.09</v>
      </c>
      <c r="T25" s="3">
        <v>808</v>
      </c>
      <c r="U25" s="3">
        <v>0</v>
      </c>
      <c r="V25" s="3">
        <v>320</v>
      </c>
      <c r="W25" s="3">
        <v>488</v>
      </c>
      <c r="X25" s="3">
        <v>0</v>
      </c>
      <c r="Y25" s="3">
        <v>0</v>
      </c>
      <c r="Z25" s="3">
        <v>0</v>
      </c>
      <c r="AA25" s="9">
        <v>0</v>
      </c>
      <c r="AB25" s="9">
        <v>0</v>
      </c>
      <c r="AC25" s="9">
        <v>0</v>
      </c>
      <c r="AD25" s="10">
        <v>0</v>
      </c>
      <c r="AE25" s="10">
        <v>0</v>
      </c>
      <c r="AF25" s="9">
        <v>1937994</v>
      </c>
      <c r="AG25" s="3">
        <v>2962772</v>
      </c>
      <c r="AH25" s="3">
        <v>131023</v>
      </c>
      <c r="AI25" s="11">
        <v>795.15</v>
      </c>
      <c r="AJ25" s="11">
        <v>24.84</v>
      </c>
      <c r="AK25" s="62">
        <f t="shared" si="2"/>
        <v>0</v>
      </c>
      <c r="AL25" s="62" t="e">
        <f t="shared" si="2"/>
        <v>#DIV/0!</v>
      </c>
      <c r="AM25" s="62">
        <f t="shared" si="2"/>
        <v>0</v>
      </c>
      <c r="AN25" s="62">
        <f t="shared" si="2"/>
        <v>0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2.402381018723484</v>
      </c>
      <c r="AX25" s="70">
        <f t="shared" si="2"/>
        <v>-47.96960414098689</v>
      </c>
      <c r="AY25" s="62">
        <f t="shared" si="2"/>
        <v>-13.635773871762973</v>
      </c>
      <c r="AZ25" s="62">
        <f t="shared" si="2"/>
        <v>-32.80135823429541</v>
      </c>
      <c r="BA25" s="62">
        <f t="shared" si="3"/>
        <v>-15.096618357487923</v>
      </c>
    </row>
    <row r="26" spans="1:53" ht="15">
      <c r="A26" s="60">
        <v>19</v>
      </c>
      <c r="B26" s="60" t="s">
        <v>37</v>
      </c>
      <c r="C26" s="537">
        <v>754</v>
      </c>
      <c r="D26" s="653">
        <v>0</v>
      </c>
      <c r="E26" s="558">
        <v>594</v>
      </c>
      <c r="F26" s="537">
        <v>160</v>
      </c>
      <c r="G26" s="536">
        <v>1343</v>
      </c>
      <c r="H26" s="537">
        <v>0</v>
      </c>
      <c r="I26" s="536">
        <v>1343</v>
      </c>
      <c r="J26" s="537">
        <v>40233</v>
      </c>
      <c r="K26" s="537">
        <v>4185</v>
      </c>
      <c r="L26" s="537">
        <v>53744</v>
      </c>
      <c r="M26" s="538">
        <v>2.21</v>
      </c>
      <c r="N26" s="538">
        <v>14.84</v>
      </c>
      <c r="O26" s="537">
        <v>2078873</v>
      </c>
      <c r="P26" s="536">
        <v>2211074</v>
      </c>
      <c r="Q26" s="536">
        <v>151706</v>
      </c>
      <c r="R26" s="538">
        <v>651.3</v>
      </c>
      <c r="S26" s="538">
        <v>26.61</v>
      </c>
      <c r="T26" s="537">
        <v>753</v>
      </c>
      <c r="U26" s="653">
        <v>0</v>
      </c>
      <c r="V26" s="652">
        <v>594</v>
      </c>
      <c r="W26" s="537">
        <v>159</v>
      </c>
      <c r="X26" s="536">
        <v>1304</v>
      </c>
      <c r="Y26" s="537">
        <v>0</v>
      </c>
      <c r="Z26" s="536">
        <v>1304</v>
      </c>
      <c r="AA26" s="537">
        <v>40212</v>
      </c>
      <c r="AB26" s="537">
        <v>3687</v>
      </c>
      <c r="AC26" s="537">
        <v>47829</v>
      </c>
      <c r="AD26" s="538">
        <v>1.99</v>
      </c>
      <c r="AE26" s="538">
        <v>13.05</v>
      </c>
      <c r="AF26" s="536">
        <v>2059715</v>
      </c>
      <c r="AG26" s="536" t="s">
        <v>135</v>
      </c>
      <c r="AH26" s="536">
        <v>148796</v>
      </c>
      <c r="AI26" s="538">
        <v>655.5</v>
      </c>
      <c r="AJ26" s="538">
        <v>26.15</v>
      </c>
      <c r="AK26" s="62">
        <f t="shared" si="2"/>
        <v>0.13280212483399734</v>
      </c>
      <c r="AL26" s="62" t="e">
        <f t="shared" si="2"/>
        <v>#DIV/0!</v>
      </c>
      <c r="AM26" s="645">
        <f t="shared" si="2"/>
        <v>0</v>
      </c>
      <c r="AN26" s="645">
        <f t="shared" si="2"/>
        <v>0.628930817610063</v>
      </c>
      <c r="AO26" s="645">
        <f t="shared" si="2"/>
        <v>2.99079754601227</v>
      </c>
      <c r="AP26" s="62" t="e">
        <f t="shared" si="2"/>
        <v>#DIV/0!</v>
      </c>
      <c r="AQ26" s="645">
        <f t="shared" si="2"/>
        <v>2.99079754601227</v>
      </c>
      <c r="AR26" s="62">
        <f t="shared" si="2"/>
        <v>0.05222321695016413</v>
      </c>
      <c r="AS26" s="62">
        <f t="shared" si="2"/>
        <v>13.506916192026036</v>
      </c>
      <c r="AT26" s="62">
        <f t="shared" si="2"/>
        <v>12.366974011582931</v>
      </c>
      <c r="AU26" s="62">
        <f t="shared" si="2"/>
        <v>11.055276381909547</v>
      </c>
      <c r="AV26" s="62">
        <f t="shared" si="2"/>
        <v>13.716475095785432</v>
      </c>
      <c r="AW26" s="62">
        <f t="shared" si="2"/>
        <v>0.9301286828517539</v>
      </c>
      <c r="AX26" s="62">
        <f t="shared" si="2"/>
        <v>0.3252862532640926</v>
      </c>
      <c r="AY26" s="62">
        <f t="shared" si="2"/>
        <v>1.9556977338100487</v>
      </c>
      <c r="AZ26" s="102">
        <f t="shared" si="2"/>
        <v>-0.6407322654462312</v>
      </c>
      <c r="BA26" s="62">
        <f t="shared" si="3"/>
        <v>1.7590822179732346</v>
      </c>
    </row>
    <row r="27" spans="1:53" ht="15">
      <c r="A27" s="60">
        <v>20</v>
      </c>
      <c r="B27" s="60" t="s">
        <v>39</v>
      </c>
      <c r="C27" s="568">
        <v>22653</v>
      </c>
      <c r="D27" s="568">
        <v>0</v>
      </c>
      <c r="E27" s="568">
        <v>12501</v>
      </c>
      <c r="F27" s="568">
        <v>10152</v>
      </c>
      <c r="G27" s="568">
        <v>0</v>
      </c>
      <c r="H27" s="568">
        <v>0</v>
      </c>
      <c r="I27" s="568">
        <v>0</v>
      </c>
      <c r="J27" s="569">
        <v>2390367</v>
      </c>
      <c r="K27" s="569">
        <v>30457</v>
      </c>
      <c r="L27" s="569">
        <v>4265857</v>
      </c>
      <c r="M27" s="570">
        <v>14</v>
      </c>
      <c r="N27" s="570">
        <v>894</v>
      </c>
      <c r="O27" s="536">
        <v>98440000</v>
      </c>
      <c r="P27" s="536">
        <v>167812000</v>
      </c>
      <c r="Q27" s="536">
        <v>7881000</v>
      </c>
      <c r="R27" s="538">
        <v>45580.01</v>
      </c>
      <c r="S27" s="538">
        <v>1075.71</v>
      </c>
      <c r="T27" s="568">
        <v>22530</v>
      </c>
      <c r="U27" s="568">
        <v>0</v>
      </c>
      <c r="V27" s="568">
        <v>12385</v>
      </c>
      <c r="W27" s="568">
        <v>10145</v>
      </c>
      <c r="X27" s="568">
        <v>0</v>
      </c>
      <c r="Y27" s="568">
        <v>0</v>
      </c>
      <c r="Z27" s="568">
        <v>0</v>
      </c>
      <c r="AA27" s="569">
        <v>2353687</v>
      </c>
      <c r="AB27" s="569">
        <v>28560</v>
      </c>
      <c r="AC27" s="569">
        <v>4249580</v>
      </c>
      <c r="AD27" s="570">
        <v>13.195793612</v>
      </c>
      <c r="AE27" s="570">
        <v>888.1341367080001</v>
      </c>
      <c r="AF27" s="536">
        <v>96960000</v>
      </c>
      <c r="AG27" s="536">
        <v>173025000</v>
      </c>
      <c r="AH27" s="536">
        <v>7591000</v>
      </c>
      <c r="AI27" s="538">
        <v>47719.61</v>
      </c>
      <c r="AJ27" s="538">
        <v>1058.61</v>
      </c>
      <c r="AK27" s="62">
        <f t="shared" si="2"/>
        <v>0.5459387483355527</v>
      </c>
      <c r="AL27" s="62" t="e">
        <f t="shared" si="2"/>
        <v>#DIV/0!</v>
      </c>
      <c r="AM27" s="62">
        <f t="shared" si="2"/>
        <v>0.9366168752523213</v>
      </c>
      <c r="AN27" s="62">
        <f t="shared" si="2"/>
        <v>0.06899950714637752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1.5584060242504632</v>
      </c>
      <c r="AS27" s="102">
        <f t="shared" si="2"/>
        <v>6.642156862745098</v>
      </c>
      <c r="AT27" s="62">
        <f t="shared" si="2"/>
        <v>0.38302608728391985</v>
      </c>
      <c r="AU27" s="62">
        <f t="shared" si="2"/>
        <v>6.094414717646622</v>
      </c>
      <c r="AV27" s="62">
        <f t="shared" si="2"/>
        <v>0.660470423278914</v>
      </c>
      <c r="AW27" s="62">
        <f>(O27-AF27)/AF27*100</f>
        <v>1.5264026402640265</v>
      </c>
      <c r="AX27" s="62">
        <f t="shared" si="2"/>
        <v>-3.0128594133795694</v>
      </c>
      <c r="AY27" s="62">
        <f t="shared" si="2"/>
        <v>3.8203135291792916</v>
      </c>
      <c r="AZ27" s="62">
        <f t="shared" si="2"/>
        <v>-4.4836912958844355</v>
      </c>
      <c r="BA27" s="62">
        <f t="shared" si="3"/>
        <v>1.6153257573610809</v>
      </c>
    </row>
    <row r="28" spans="1:53" ht="15">
      <c r="A28" s="60">
        <v>21</v>
      </c>
      <c r="B28" s="60" t="s">
        <v>40</v>
      </c>
      <c r="C28" s="571">
        <v>1058</v>
      </c>
      <c r="D28" s="571">
        <v>0</v>
      </c>
      <c r="E28" s="571">
        <v>621</v>
      </c>
      <c r="F28" s="571">
        <v>437</v>
      </c>
      <c r="G28" s="571">
        <v>0</v>
      </c>
      <c r="H28" s="571">
        <v>0</v>
      </c>
      <c r="I28" s="571">
        <v>0</v>
      </c>
      <c r="J28" s="571">
        <v>0</v>
      </c>
      <c r="K28" s="571">
        <v>0</v>
      </c>
      <c r="L28" s="571">
        <v>0</v>
      </c>
      <c r="M28" s="572">
        <v>0</v>
      </c>
      <c r="N28" s="572">
        <v>0</v>
      </c>
      <c r="O28" s="536">
        <v>4521960</v>
      </c>
      <c r="P28" s="536">
        <v>7345952</v>
      </c>
      <c r="Q28" s="536">
        <v>152032</v>
      </c>
      <c r="R28" s="538">
        <v>2078.15</v>
      </c>
      <c r="S28" s="538">
        <v>15.19</v>
      </c>
      <c r="T28" s="510">
        <v>1058</v>
      </c>
      <c r="U28" s="510">
        <v>0</v>
      </c>
      <c r="V28" s="510">
        <v>621</v>
      </c>
      <c r="W28" s="510">
        <v>437</v>
      </c>
      <c r="X28" s="510">
        <v>0</v>
      </c>
      <c r="Y28" s="510">
        <v>0</v>
      </c>
      <c r="Z28" s="510">
        <v>0</v>
      </c>
      <c r="AA28" s="510">
        <v>0</v>
      </c>
      <c r="AB28" s="510">
        <v>0</v>
      </c>
      <c r="AC28" s="510">
        <v>0</v>
      </c>
      <c r="AD28" s="510">
        <v>0</v>
      </c>
      <c r="AE28" s="510">
        <v>0</v>
      </c>
      <c r="AF28" s="471">
        <v>4491388</v>
      </c>
      <c r="AG28" s="471">
        <v>7910615</v>
      </c>
      <c r="AH28" s="471">
        <v>127648</v>
      </c>
      <c r="AI28" s="471">
        <v>2317.02</v>
      </c>
      <c r="AJ28" s="471">
        <v>15.09</v>
      </c>
      <c r="AK28" s="62">
        <f t="shared" si="2"/>
        <v>0</v>
      </c>
      <c r="AL28" s="62" t="e">
        <f t="shared" si="2"/>
        <v>#DIV/0!</v>
      </c>
      <c r="AM28" s="62">
        <f t="shared" si="2"/>
        <v>0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0.6806804488946401</v>
      </c>
      <c r="AX28" s="62">
        <f t="shared" si="2"/>
        <v>-7.138041732532805</v>
      </c>
      <c r="AY28" s="102">
        <f t="shared" si="2"/>
        <v>19.10253196289797</v>
      </c>
      <c r="AZ28" s="62">
        <f t="shared" si="2"/>
        <v>-10.309362888537859</v>
      </c>
      <c r="BA28" s="62">
        <f t="shared" si="3"/>
        <v>0.6626905235255112</v>
      </c>
    </row>
    <row r="29" spans="1:53" ht="15.75" thickBot="1">
      <c r="A29" s="60">
        <v>22</v>
      </c>
      <c r="B29" s="60" t="s">
        <v>41</v>
      </c>
      <c r="C29" s="634">
        <v>1435</v>
      </c>
      <c r="D29" s="634">
        <v>0</v>
      </c>
      <c r="E29" s="634">
        <v>1062</v>
      </c>
      <c r="F29" s="634">
        <v>373</v>
      </c>
      <c r="G29" s="634">
        <v>0</v>
      </c>
      <c r="H29" s="634">
        <v>0</v>
      </c>
      <c r="I29" s="634">
        <v>0</v>
      </c>
      <c r="J29" s="566">
        <v>0</v>
      </c>
      <c r="K29" s="566">
        <v>0</v>
      </c>
      <c r="L29" s="566">
        <v>0</v>
      </c>
      <c r="M29" s="567">
        <v>0</v>
      </c>
      <c r="N29" s="567">
        <v>0</v>
      </c>
      <c r="O29" s="636">
        <v>6447050</v>
      </c>
      <c r="P29" s="635">
        <v>12159427</v>
      </c>
      <c r="Q29" s="635">
        <v>259534</v>
      </c>
      <c r="R29" s="637">
        <v>3038.98</v>
      </c>
      <c r="S29" s="638">
        <v>51.11</v>
      </c>
      <c r="T29" s="477">
        <v>1419</v>
      </c>
      <c r="U29" s="477">
        <v>0</v>
      </c>
      <c r="V29" s="477">
        <v>1061</v>
      </c>
      <c r="W29" s="477">
        <v>358</v>
      </c>
      <c r="X29" s="477">
        <v>0</v>
      </c>
      <c r="Y29" s="477">
        <v>0</v>
      </c>
      <c r="Z29" s="477">
        <v>0</v>
      </c>
      <c r="AA29" s="478">
        <v>0</v>
      </c>
      <c r="AB29" s="479">
        <v>0</v>
      </c>
      <c r="AC29" s="479">
        <v>0</v>
      </c>
      <c r="AD29" s="479">
        <v>0</v>
      </c>
      <c r="AE29" s="480">
        <v>0</v>
      </c>
      <c r="AF29" s="481">
        <v>6387505</v>
      </c>
      <c r="AG29" s="477">
        <v>12206870</v>
      </c>
      <c r="AH29" s="477">
        <v>251298</v>
      </c>
      <c r="AI29" s="482">
        <v>3131.52</v>
      </c>
      <c r="AJ29" s="483">
        <v>55.69</v>
      </c>
      <c r="AK29" s="62">
        <f t="shared" si="2"/>
        <v>1.127554615926709</v>
      </c>
      <c r="AL29" s="62" t="e">
        <f t="shared" si="2"/>
        <v>#DIV/0!</v>
      </c>
      <c r="AM29" s="62">
        <f t="shared" si="2"/>
        <v>0.0942507068803016</v>
      </c>
      <c r="AN29" s="62">
        <f t="shared" si="2"/>
        <v>4.189944134078212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0.9322106205787707</v>
      </c>
      <c r="AX29" s="62">
        <f t="shared" si="2"/>
        <v>-0.3886581900192269</v>
      </c>
      <c r="AY29" s="62">
        <f t="shared" si="2"/>
        <v>3.277383823189998</v>
      </c>
      <c r="AZ29" s="102">
        <f t="shared" si="2"/>
        <v>-2.9551144492131605</v>
      </c>
      <c r="BA29" s="62">
        <f t="shared" si="3"/>
        <v>-8.224097683605672</v>
      </c>
    </row>
    <row r="30" spans="1:53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562">
        <v>834</v>
      </c>
      <c r="D31" s="562">
        <v>0</v>
      </c>
      <c r="E31" s="562">
        <v>586</v>
      </c>
      <c r="F31" s="562">
        <v>248</v>
      </c>
      <c r="G31" s="562">
        <v>0</v>
      </c>
      <c r="H31" s="562">
        <v>0</v>
      </c>
      <c r="I31" s="562">
        <v>0</v>
      </c>
      <c r="J31" s="563">
        <v>0</v>
      </c>
      <c r="K31" s="563">
        <v>0</v>
      </c>
      <c r="L31" s="562">
        <v>0</v>
      </c>
      <c r="M31" s="563">
        <v>0</v>
      </c>
      <c r="N31" s="563">
        <v>0</v>
      </c>
      <c r="O31" s="563">
        <v>2633156</v>
      </c>
      <c r="P31" s="563">
        <v>4620810</v>
      </c>
      <c r="Q31" s="562">
        <v>128404</v>
      </c>
      <c r="R31" s="563">
        <v>1060.54</v>
      </c>
      <c r="S31" s="563">
        <v>27.6</v>
      </c>
      <c r="T31" s="452">
        <v>830</v>
      </c>
      <c r="U31" s="452">
        <v>0</v>
      </c>
      <c r="V31" s="452">
        <v>584</v>
      </c>
      <c r="W31" s="452">
        <v>246</v>
      </c>
      <c r="X31" s="452">
        <v>0</v>
      </c>
      <c r="Y31" s="452">
        <v>0</v>
      </c>
      <c r="Z31" s="452">
        <v>0</v>
      </c>
      <c r="AA31" s="451">
        <v>0</v>
      </c>
      <c r="AB31" s="451">
        <v>0</v>
      </c>
      <c r="AC31" s="452">
        <v>0</v>
      </c>
      <c r="AD31" s="452">
        <v>0</v>
      </c>
      <c r="AE31" s="452">
        <v>0</v>
      </c>
      <c r="AF31" s="36">
        <v>2494220</v>
      </c>
      <c r="AG31" s="35">
        <v>2900425</v>
      </c>
      <c r="AH31" s="452">
        <v>130625</v>
      </c>
      <c r="AI31" s="452">
        <v>1123.18</v>
      </c>
      <c r="AJ31" s="453">
        <v>29.52</v>
      </c>
      <c r="AK31" s="102">
        <f>(C31-T31)/T31*100</f>
        <v>0.48192771084337355</v>
      </c>
      <c r="AL31" s="62" t="e">
        <f>(F31-U31)/U31*100</f>
        <v>#DIV/0!</v>
      </c>
      <c r="AM31" s="62">
        <f t="shared" si="2"/>
        <v>0.3424657534246575</v>
      </c>
      <c r="AN31" s="62">
        <f t="shared" si="2"/>
        <v>0.8130081300813009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5.570318576548981</v>
      </c>
      <c r="AX31" s="62">
        <f t="shared" si="2"/>
        <v>59.3149279846919</v>
      </c>
      <c r="AY31" s="645">
        <f t="shared" si="2"/>
        <v>-1.700287081339713</v>
      </c>
      <c r="AZ31" s="62">
        <f t="shared" si="2"/>
        <v>-5.577022382877197</v>
      </c>
      <c r="BA31" s="645">
        <f t="shared" si="3"/>
        <v>-6.5040650406504</v>
      </c>
    </row>
    <row r="32" spans="1:53" ht="15">
      <c r="A32" s="60">
        <v>25</v>
      </c>
      <c r="B32" s="60" t="s">
        <v>43</v>
      </c>
      <c r="C32" s="36">
        <v>866</v>
      </c>
      <c r="D32" s="36">
        <v>0</v>
      </c>
      <c r="E32" s="36">
        <v>648</v>
      </c>
      <c r="F32" s="36">
        <v>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573">
        <v>0</v>
      </c>
      <c r="O32" s="36">
        <v>3256564</v>
      </c>
      <c r="P32" s="36">
        <v>3800737</v>
      </c>
      <c r="Q32" s="36">
        <v>99611</v>
      </c>
      <c r="R32" s="689">
        <v>1095.81</v>
      </c>
      <c r="S32" s="37">
        <v>15.35</v>
      </c>
      <c r="T32" s="35">
        <v>865</v>
      </c>
      <c r="U32" s="35">
        <v>0</v>
      </c>
      <c r="V32" s="35">
        <v>647</v>
      </c>
      <c r="W32" s="35">
        <v>218</v>
      </c>
      <c r="X32" s="35">
        <v>0</v>
      </c>
      <c r="Y32" s="35">
        <v>0</v>
      </c>
      <c r="Z32" s="35">
        <v>0</v>
      </c>
      <c r="AA32" s="36">
        <v>0</v>
      </c>
      <c r="AB32" s="36">
        <v>0</v>
      </c>
      <c r="AC32" s="36">
        <v>0</v>
      </c>
      <c r="AD32" s="37">
        <v>0</v>
      </c>
      <c r="AE32" s="268">
        <v>0</v>
      </c>
      <c r="AF32" s="36">
        <v>3237928</v>
      </c>
      <c r="AG32" s="35">
        <v>4531144</v>
      </c>
      <c r="AH32" s="35">
        <v>96499</v>
      </c>
      <c r="AI32" s="38">
        <v>1265.29</v>
      </c>
      <c r="AJ32" s="38">
        <v>15.32</v>
      </c>
      <c r="AK32" s="62">
        <f t="shared" si="2"/>
        <v>0.11560693641618498</v>
      </c>
      <c r="AL32" s="62" t="e">
        <f t="shared" si="2"/>
        <v>#DIV/0!</v>
      </c>
      <c r="AM32" s="102">
        <f t="shared" si="2"/>
        <v>0.1545595054095827</v>
      </c>
      <c r="AN32" s="62">
        <f t="shared" si="2"/>
        <v>0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0.5755532550445841</v>
      </c>
      <c r="AX32" s="62">
        <f t="shared" si="2"/>
        <v>-16.119703986454635</v>
      </c>
      <c r="AY32" s="62">
        <f t="shared" si="2"/>
        <v>3.2249038850143528</v>
      </c>
      <c r="AZ32" s="62">
        <f t="shared" si="2"/>
        <v>-13.394557769365129</v>
      </c>
      <c r="BA32" s="62">
        <f t="shared" si="3"/>
        <v>0.1958224543080898</v>
      </c>
    </row>
    <row r="33" spans="1:53" ht="15">
      <c r="A33" s="60">
        <v>26</v>
      </c>
      <c r="B33" s="60" t="s">
        <v>44</v>
      </c>
      <c r="C33" s="574">
        <v>949</v>
      </c>
      <c r="D33" s="574">
        <v>0</v>
      </c>
      <c r="E33" s="574">
        <v>665</v>
      </c>
      <c r="F33" s="574">
        <v>284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574">
        <v>0</v>
      </c>
      <c r="M33" s="575">
        <v>0</v>
      </c>
      <c r="N33" s="575">
        <v>0</v>
      </c>
      <c r="O33" s="574">
        <v>5853029</v>
      </c>
      <c r="P33" s="574">
        <v>6325322</v>
      </c>
      <c r="Q33" s="574">
        <v>245880</v>
      </c>
      <c r="R33" s="575">
        <v>2032.28</v>
      </c>
      <c r="S33" s="575">
        <v>56.09</v>
      </c>
      <c r="T33" s="403">
        <v>949</v>
      </c>
      <c r="U33" s="403">
        <v>0</v>
      </c>
      <c r="V33" s="403">
        <v>667</v>
      </c>
      <c r="W33" s="403">
        <v>282</v>
      </c>
      <c r="X33" s="403">
        <v>0</v>
      </c>
      <c r="Y33" s="403">
        <v>0</v>
      </c>
      <c r="Z33" s="403">
        <v>0</v>
      </c>
      <c r="AA33" s="403">
        <v>0</v>
      </c>
      <c r="AB33" s="403">
        <v>0</v>
      </c>
      <c r="AC33" s="403">
        <v>0</v>
      </c>
      <c r="AD33" s="403">
        <v>0</v>
      </c>
      <c r="AE33" s="403">
        <v>0</v>
      </c>
      <c r="AF33" s="404">
        <v>5801225</v>
      </c>
      <c r="AG33" s="406">
        <v>5669477</v>
      </c>
      <c r="AH33" s="406">
        <v>190114</v>
      </c>
      <c r="AI33" s="403">
        <v>1882.48</v>
      </c>
      <c r="AJ33" s="405">
        <v>37.89</v>
      </c>
      <c r="AK33" s="62">
        <f t="shared" si="2"/>
        <v>0</v>
      </c>
      <c r="AL33" s="62" t="e">
        <f t="shared" si="2"/>
        <v>#DIV/0!</v>
      </c>
      <c r="AM33" s="62">
        <f t="shared" si="2"/>
        <v>-0.29985007496251875</v>
      </c>
      <c r="AN33" s="62">
        <f t="shared" si="2"/>
        <v>0.7092198581560284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0.8929838094540378</v>
      </c>
      <c r="AX33" s="102">
        <f t="shared" si="2"/>
        <v>11.567998247457394</v>
      </c>
      <c r="AY33" s="70">
        <f t="shared" si="2"/>
        <v>29.33292655985356</v>
      </c>
      <c r="AZ33" s="62">
        <f t="shared" si="2"/>
        <v>7.957587862819257</v>
      </c>
      <c r="BA33" s="70">
        <f t="shared" si="3"/>
        <v>48.03378200052785</v>
      </c>
    </row>
    <row r="34" spans="1:53" ht="15">
      <c r="A34" s="60">
        <v>27</v>
      </c>
      <c r="B34" s="60" t="s">
        <v>46</v>
      </c>
      <c r="C34" s="74">
        <v>1589</v>
      </c>
      <c r="D34" s="74">
        <v>0</v>
      </c>
      <c r="E34" s="74">
        <v>835</v>
      </c>
      <c r="F34" s="74">
        <v>754</v>
      </c>
      <c r="G34" s="669">
        <v>14877</v>
      </c>
      <c r="H34" s="74">
        <v>0</v>
      </c>
      <c r="I34" s="670">
        <v>6058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671">
        <v>5037535</v>
      </c>
      <c r="P34" s="672">
        <v>6395595</v>
      </c>
      <c r="Q34" s="672">
        <v>812011</v>
      </c>
      <c r="R34" s="673">
        <v>2401.569895451</v>
      </c>
      <c r="S34" s="78">
        <v>118.88816004600001</v>
      </c>
      <c r="T34" s="550">
        <v>1587</v>
      </c>
      <c r="U34" s="550">
        <v>0</v>
      </c>
      <c r="V34" s="550">
        <v>834</v>
      </c>
      <c r="W34" s="550">
        <v>753</v>
      </c>
      <c r="X34" s="550">
        <v>14981</v>
      </c>
      <c r="Y34" s="550">
        <v>0</v>
      </c>
      <c r="Z34" s="550">
        <v>6027</v>
      </c>
      <c r="AA34" s="550">
        <v>0</v>
      </c>
      <c r="AB34" s="550">
        <v>0</v>
      </c>
      <c r="AC34" s="550">
        <v>0</v>
      </c>
      <c r="AD34" s="551">
        <v>0</v>
      </c>
      <c r="AE34" s="551">
        <v>0</v>
      </c>
      <c r="AF34" s="552">
        <v>4988975</v>
      </c>
      <c r="AG34" s="9">
        <v>6470092</v>
      </c>
      <c r="AH34" s="550">
        <v>797129</v>
      </c>
      <c r="AI34" s="551">
        <v>2457.134751981</v>
      </c>
      <c r="AJ34" s="551">
        <v>117.15792027800002</v>
      </c>
      <c r="AK34" s="62">
        <f t="shared" si="2"/>
        <v>0.1260239445494644</v>
      </c>
      <c r="AL34" s="62" t="e">
        <f t="shared" si="2"/>
        <v>#DIV/0!</v>
      </c>
      <c r="AM34" s="62">
        <f t="shared" si="2"/>
        <v>0.1199040767386091</v>
      </c>
      <c r="AN34" s="62">
        <f t="shared" si="2"/>
        <v>0.13280212483399734</v>
      </c>
      <c r="AO34" s="645">
        <f t="shared" si="2"/>
        <v>-0.6942126693812162</v>
      </c>
      <c r="AP34" s="62" t="e">
        <f t="shared" si="2"/>
        <v>#DIV/0!</v>
      </c>
      <c r="AQ34" s="62">
        <f t="shared" si="2"/>
        <v>0.5143520822963331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0.9733462284336963</v>
      </c>
      <c r="AX34" s="62">
        <f t="shared" si="2"/>
        <v>-1.1514055750675571</v>
      </c>
      <c r="AY34" s="62">
        <f t="shared" si="2"/>
        <v>1.866950016873053</v>
      </c>
      <c r="AZ34" s="102">
        <f t="shared" si="2"/>
        <v>-2.261367899550587</v>
      </c>
      <c r="BA34" s="102">
        <f t="shared" si="3"/>
        <v>1.4768440442561315</v>
      </c>
    </row>
    <row r="35" spans="1:53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495">
        <v>189</v>
      </c>
      <c r="D37" s="495">
        <v>0</v>
      </c>
      <c r="E37" s="495">
        <v>132</v>
      </c>
      <c r="F37" s="495">
        <v>57</v>
      </c>
      <c r="G37" s="495">
        <v>0</v>
      </c>
      <c r="H37" s="495">
        <v>0</v>
      </c>
      <c r="I37" s="495">
        <v>0</v>
      </c>
      <c r="J37" s="495">
        <v>0</v>
      </c>
      <c r="K37" s="495">
        <v>0</v>
      </c>
      <c r="L37" s="495">
        <v>0</v>
      </c>
      <c r="M37" s="378">
        <v>0</v>
      </c>
      <c r="N37" s="378">
        <v>0</v>
      </c>
      <c r="O37" s="523">
        <v>366883</v>
      </c>
      <c r="P37" s="495">
        <v>211798</v>
      </c>
      <c r="Q37" s="495">
        <v>13325</v>
      </c>
      <c r="R37" s="538">
        <v>56.41</v>
      </c>
      <c r="S37" s="538">
        <v>3.6</v>
      </c>
      <c r="T37" s="376">
        <v>187</v>
      </c>
      <c r="U37" s="376">
        <v>0</v>
      </c>
      <c r="V37" s="376">
        <v>130</v>
      </c>
      <c r="W37" s="376">
        <v>57</v>
      </c>
      <c r="X37" s="376">
        <v>0</v>
      </c>
      <c r="Y37" s="376">
        <v>0</v>
      </c>
      <c r="Z37" s="376">
        <v>0</v>
      </c>
      <c r="AA37" s="376">
        <v>0</v>
      </c>
      <c r="AB37" s="376">
        <v>0</v>
      </c>
      <c r="AC37" s="376">
        <v>0</v>
      </c>
      <c r="AD37" s="376">
        <v>0</v>
      </c>
      <c r="AE37" s="376">
        <v>0</v>
      </c>
      <c r="AF37" s="376">
        <v>355251</v>
      </c>
      <c r="AG37" s="376">
        <v>175745</v>
      </c>
      <c r="AH37" s="376">
        <v>10251</v>
      </c>
      <c r="AI37" s="377">
        <v>45.75</v>
      </c>
      <c r="AJ37" s="376">
        <v>1.97</v>
      </c>
      <c r="AK37" s="62">
        <f t="shared" si="2"/>
        <v>1.06951871657754</v>
      </c>
      <c r="AL37" s="62" t="e">
        <f t="shared" si="2"/>
        <v>#DIV/0!</v>
      </c>
      <c r="AM37" s="62">
        <f t="shared" si="2"/>
        <v>1.5384615384615385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3.274304646573831</v>
      </c>
      <c r="AX37" s="62">
        <f t="shared" si="2"/>
        <v>20.514381632478877</v>
      </c>
      <c r="AY37" s="70">
        <f t="shared" si="2"/>
        <v>29.98731831040874</v>
      </c>
      <c r="AZ37" s="70">
        <f t="shared" si="2"/>
        <v>23.300546448087424</v>
      </c>
      <c r="BA37" s="70">
        <f t="shared" si="3"/>
        <v>82.74111675126903</v>
      </c>
    </row>
    <row r="38" spans="1:53" ht="15.75" thickBot="1">
      <c r="A38" s="60">
        <v>31</v>
      </c>
      <c r="B38" s="60" t="s">
        <v>51</v>
      </c>
      <c r="C38" s="3">
        <v>584</v>
      </c>
      <c r="D38" s="3">
        <v>0</v>
      </c>
      <c r="E38" s="3">
        <v>254</v>
      </c>
      <c r="F38" s="3">
        <v>330</v>
      </c>
      <c r="G38" s="3">
        <v>1974</v>
      </c>
      <c r="H38" s="3">
        <v>0</v>
      </c>
      <c r="I38" s="3">
        <v>1654</v>
      </c>
      <c r="J38" s="3">
        <v>0</v>
      </c>
      <c r="K38" s="3">
        <v>0</v>
      </c>
      <c r="L38" s="3">
        <v>0</v>
      </c>
      <c r="M38" s="561">
        <v>0</v>
      </c>
      <c r="N38" s="561">
        <v>0</v>
      </c>
      <c r="O38" s="524">
        <v>863057</v>
      </c>
      <c r="P38" s="9">
        <v>1148781</v>
      </c>
      <c r="Q38" s="3">
        <v>114678</v>
      </c>
      <c r="R38" s="538">
        <v>367.64</v>
      </c>
      <c r="S38" s="538">
        <v>15.31</v>
      </c>
      <c r="T38" s="468">
        <v>543</v>
      </c>
      <c r="U38" s="468">
        <v>0</v>
      </c>
      <c r="V38" s="468">
        <v>247</v>
      </c>
      <c r="W38" s="468">
        <v>296</v>
      </c>
      <c r="X38" s="468">
        <v>2033</v>
      </c>
      <c r="Y38" s="468">
        <v>0</v>
      </c>
      <c r="Z38" s="468">
        <v>1484</v>
      </c>
      <c r="AA38" s="468">
        <v>0</v>
      </c>
      <c r="AB38" s="468">
        <v>0</v>
      </c>
      <c r="AC38" s="468">
        <v>0</v>
      </c>
      <c r="AD38" s="469">
        <v>0</v>
      </c>
      <c r="AE38" s="469">
        <v>0</v>
      </c>
      <c r="AF38" s="26">
        <v>833233</v>
      </c>
      <c r="AG38" s="74">
        <v>1127069</v>
      </c>
      <c r="AH38" s="60">
        <v>112709</v>
      </c>
      <c r="AI38" s="470">
        <v>361.163</v>
      </c>
      <c r="AJ38" s="470">
        <v>15.128</v>
      </c>
      <c r="AK38" s="62">
        <f t="shared" si="2"/>
        <v>7.550644567219153</v>
      </c>
      <c r="AL38" s="62" t="e">
        <f t="shared" si="2"/>
        <v>#DIV/0!</v>
      </c>
      <c r="AM38" s="62">
        <f t="shared" si="2"/>
        <v>2.834008097165992</v>
      </c>
      <c r="AN38" s="102">
        <f t="shared" si="2"/>
        <v>11.486486486486488</v>
      </c>
      <c r="AO38" s="102">
        <f t="shared" si="2"/>
        <v>-2.9021151008362023</v>
      </c>
      <c r="AP38" s="62" t="e">
        <f t="shared" si="2"/>
        <v>#DIV/0!</v>
      </c>
      <c r="AQ38" s="62">
        <f t="shared" si="2"/>
        <v>11.455525606469003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3.579310949038264</v>
      </c>
      <c r="AX38" s="62">
        <f t="shared" si="2"/>
        <v>1.9264126686121257</v>
      </c>
      <c r="AY38" s="62">
        <f t="shared" si="2"/>
        <v>1.7469767276792447</v>
      </c>
      <c r="AZ38" s="102">
        <f t="shared" si="2"/>
        <v>1.7933730753150172</v>
      </c>
      <c r="BA38" s="102">
        <f t="shared" si="3"/>
        <v>1.2030671602326837</v>
      </c>
    </row>
    <row r="39" spans="1:53" ht="15">
      <c r="A39" s="60">
        <v>32</v>
      </c>
      <c r="B39" s="60" t="s">
        <v>52</v>
      </c>
      <c r="C39" s="407">
        <v>396</v>
      </c>
      <c r="D39" s="408">
        <v>0</v>
      </c>
      <c r="E39" s="408">
        <v>172</v>
      </c>
      <c r="F39" s="408">
        <v>224</v>
      </c>
      <c r="G39" s="408">
        <v>0</v>
      </c>
      <c r="H39" s="408">
        <v>0</v>
      </c>
      <c r="I39" s="409">
        <v>0</v>
      </c>
      <c r="J39" s="410">
        <v>1779</v>
      </c>
      <c r="K39" s="410">
        <v>6</v>
      </c>
      <c r="L39" s="410">
        <v>3079</v>
      </c>
      <c r="M39" s="567">
        <v>0.0011</v>
      </c>
      <c r="N39" s="567">
        <v>0.78</v>
      </c>
      <c r="O39" s="525">
        <v>698391</v>
      </c>
      <c r="P39" s="411">
        <v>415298</v>
      </c>
      <c r="Q39" s="411">
        <v>38032</v>
      </c>
      <c r="R39" s="688">
        <v>152.95</v>
      </c>
      <c r="S39" s="567">
        <v>7.58</v>
      </c>
      <c r="T39" s="412">
        <v>396</v>
      </c>
      <c r="U39" s="413">
        <v>0</v>
      </c>
      <c r="V39" s="413">
        <v>172</v>
      </c>
      <c r="W39" s="413">
        <v>224</v>
      </c>
      <c r="X39" s="413">
        <v>0</v>
      </c>
      <c r="Y39" s="413">
        <v>0</v>
      </c>
      <c r="Z39" s="414">
        <v>0</v>
      </c>
      <c r="AA39" s="415">
        <v>1793</v>
      </c>
      <c r="AB39" s="415">
        <v>3</v>
      </c>
      <c r="AC39" s="415">
        <v>3054</v>
      </c>
      <c r="AD39" s="416">
        <v>0.0016</v>
      </c>
      <c r="AE39" s="417">
        <v>0.76</v>
      </c>
      <c r="AF39" s="418">
        <v>728648</v>
      </c>
      <c r="AG39" s="419">
        <v>412406</v>
      </c>
      <c r="AH39" s="419">
        <v>33349</v>
      </c>
      <c r="AI39" s="420">
        <v>148.44</v>
      </c>
      <c r="AJ39" s="421">
        <v>6.06</v>
      </c>
      <c r="AK39" s="62">
        <f t="shared" si="2"/>
        <v>0</v>
      </c>
      <c r="AL39" s="62" t="e">
        <f t="shared" si="2"/>
        <v>#DIV/0!</v>
      </c>
      <c r="AM39" s="62">
        <f t="shared" si="2"/>
        <v>0</v>
      </c>
      <c r="AN39" s="62">
        <f t="shared" si="2"/>
        <v>0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-0.7808142777467931</v>
      </c>
      <c r="AS39" s="70">
        <f t="shared" si="2"/>
        <v>100</v>
      </c>
      <c r="AT39" s="62">
        <f t="shared" si="2"/>
        <v>0.8185985592665358</v>
      </c>
      <c r="AU39" s="102">
        <f t="shared" si="2"/>
        <v>-31.25</v>
      </c>
      <c r="AV39" s="62">
        <f t="shared" si="2"/>
        <v>2.6315789473684235</v>
      </c>
      <c r="AW39" s="62">
        <f t="shared" si="2"/>
        <v>-4.152485150580253</v>
      </c>
      <c r="AX39" s="62">
        <f t="shared" si="2"/>
        <v>0.7012507092525327</v>
      </c>
      <c r="AY39" s="62">
        <f t="shared" si="2"/>
        <v>14.042400071966178</v>
      </c>
      <c r="AZ39" s="62">
        <f t="shared" si="2"/>
        <v>3.038264618701153</v>
      </c>
      <c r="BA39" s="62">
        <f aca="true" t="shared" si="5" ref="AZ39:BA89">(S39-AJ39)/AJ39*100</f>
        <v>25.082508250825093</v>
      </c>
    </row>
    <row r="40" spans="1:53" ht="15">
      <c r="A40" s="60">
        <v>33</v>
      </c>
      <c r="B40" s="60" t="s">
        <v>53</v>
      </c>
      <c r="C40" s="558">
        <v>1076</v>
      </c>
      <c r="D40" s="9">
        <v>0</v>
      </c>
      <c r="E40" s="558">
        <v>716</v>
      </c>
      <c r="F40" s="558">
        <v>360</v>
      </c>
      <c r="G40" s="558">
        <v>5678</v>
      </c>
      <c r="H40" s="9">
        <v>0</v>
      </c>
      <c r="I40" s="558">
        <v>4718</v>
      </c>
      <c r="J40" s="9">
        <v>0</v>
      </c>
      <c r="K40" s="9">
        <v>0</v>
      </c>
      <c r="L40" s="9">
        <v>0</v>
      </c>
      <c r="M40" s="563">
        <v>0</v>
      </c>
      <c r="N40" s="563">
        <v>0</v>
      </c>
      <c r="O40" s="272">
        <v>2748002</v>
      </c>
      <c r="P40" s="9">
        <v>2590586</v>
      </c>
      <c r="Q40" s="9">
        <v>267827</v>
      </c>
      <c r="R40" s="563">
        <v>1117</v>
      </c>
      <c r="S40" s="563">
        <v>54.05</v>
      </c>
      <c r="T40" s="631">
        <v>1060</v>
      </c>
      <c r="U40" s="632">
        <v>0</v>
      </c>
      <c r="V40" s="631">
        <v>701</v>
      </c>
      <c r="W40" s="631">
        <v>359</v>
      </c>
      <c r="X40" s="631">
        <v>5201</v>
      </c>
      <c r="Y40" s="632">
        <v>0</v>
      </c>
      <c r="Z40" s="631">
        <v>4370</v>
      </c>
      <c r="AA40" s="632">
        <v>0</v>
      </c>
      <c r="AB40" s="631">
        <v>0</v>
      </c>
      <c r="AC40" s="632">
        <v>0</v>
      </c>
      <c r="AD40" s="631">
        <v>0</v>
      </c>
      <c r="AE40" s="631">
        <v>0</v>
      </c>
      <c r="AF40" s="631">
        <v>2714993</v>
      </c>
      <c r="AG40" s="632">
        <v>2560880</v>
      </c>
      <c r="AH40" s="631">
        <v>222051</v>
      </c>
      <c r="AI40" s="632">
        <v>1058.77</v>
      </c>
      <c r="AJ40" s="632">
        <v>40.89</v>
      </c>
      <c r="AK40" s="62">
        <f aca="true" t="shared" si="6" ref="AK40:AZ55">(C40-T40)/T40*100</f>
        <v>1.509433962264151</v>
      </c>
      <c r="AL40" s="62" t="e">
        <f t="shared" si="6"/>
        <v>#DIV/0!</v>
      </c>
      <c r="AM40" s="62">
        <f t="shared" si="6"/>
        <v>2.1398002853067046</v>
      </c>
      <c r="AN40" s="102">
        <f t="shared" si="6"/>
        <v>0.2785515320334262</v>
      </c>
      <c r="AO40" s="102">
        <f t="shared" si="6"/>
        <v>9.171313208998269</v>
      </c>
      <c r="AP40" s="102" t="e">
        <f t="shared" si="6"/>
        <v>#DIV/0!</v>
      </c>
      <c r="AQ40" s="102">
        <f t="shared" si="6"/>
        <v>7.963386727688787</v>
      </c>
      <c r="AR40" s="102" t="e">
        <f t="shared" si="6"/>
        <v>#DIV/0!</v>
      </c>
      <c r="AS40" s="62" t="e">
        <f t="shared" si="6"/>
        <v>#DIV/0!</v>
      </c>
      <c r="AT40" s="62" t="e">
        <f t="shared" si="6"/>
        <v>#DIV/0!</v>
      </c>
      <c r="AU40" s="62" t="e">
        <f t="shared" si="6"/>
        <v>#DIV/0!</v>
      </c>
      <c r="AV40" s="62" t="e">
        <f t="shared" si="6"/>
        <v>#DIV/0!</v>
      </c>
      <c r="AW40" s="62">
        <f t="shared" si="6"/>
        <v>1.2158042396426068</v>
      </c>
      <c r="AX40" s="62">
        <f t="shared" si="6"/>
        <v>1.159991877792009</v>
      </c>
      <c r="AY40" s="70">
        <f t="shared" si="6"/>
        <v>20.615083922162025</v>
      </c>
      <c r="AZ40" s="70">
        <f t="shared" si="6"/>
        <v>5.499778044334466</v>
      </c>
      <c r="BA40" s="70">
        <f t="shared" si="5"/>
        <v>32.183908045977</v>
      </c>
    </row>
    <row r="41" spans="1:53" ht="15">
      <c r="A41" s="60">
        <v>34</v>
      </c>
      <c r="B41" s="60" t="s">
        <v>54</v>
      </c>
      <c r="C41" s="216">
        <v>451</v>
      </c>
      <c r="D41" s="216">
        <v>0</v>
      </c>
      <c r="E41" s="216">
        <v>234</v>
      </c>
      <c r="F41" s="216">
        <v>217</v>
      </c>
      <c r="G41" s="218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  <c r="O41" s="216">
        <v>1024024</v>
      </c>
      <c r="P41" s="216">
        <v>2086154</v>
      </c>
      <c r="Q41" s="216">
        <v>152546</v>
      </c>
      <c r="R41" s="216">
        <v>533.58</v>
      </c>
      <c r="S41" s="216">
        <v>28.29</v>
      </c>
      <c r="T41" s="216">
        <v>448</v>
      </c>
      <c r="U41" s="216">
        <v>0</v>
      </c>
      <c r="V41" s="216">
        <v>234</v>
      </c>
      <c r="W41" s="216">
        <v>214</v>
      </c>
      <c r="X41" s="218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5">
        <v>0</v>
      </c>
      <c r="AF41" s="216">
        <v>1094954</v>
      </c>
      <c r="AG41" s="216">
        <v>2101857</v>
      </c>
      <c r="AH41" s="216">
        <v>151065</v>
      </c>
      <c r="AI41" s="216">
        <v>545.76</v>
      </c>
      <c r="AJ41" s="216">
        <v>28.65</v>
      </c>
      <c r="AK41" s="62">
        <f t="shared" si="6"/>
        <v>0.6696428571428571</v>
      </c>
      <c r="AL41" s="62" t="e">
        <f t="shared" si="6"/>
        <v>#DIV/0!</v>
      </c>
      <c r="AM41" s="62">
        <f t="shared" si="6"/>
        <v>0</v>
      </c>
      <c r="AN41" s="62">
        <f t="shared" si="6"/>
        <v>1.4018691588785046</v>
      </c>
      <c r="AO41" s="62" t="e">
        <f t="shared" si="6"/>
        <v>#DIV/0!</v>
      </c>
      <c r="AP41" s="62" t="e">
        <f t="shared" si="6"/>
        <v>#DIV/0!</v>
      </c>
      <c r="AQ41" s="62" t="e">
        <f t="shared" si="6"/>
        <v>#DIV/0!</v>
      </c>
      <c r="AR41" s="62" t="e">
        <f t="shared" si="6"/>
        <v>#DIV/0!</v>
      </c>
      <c r="AS41" s="62" t="e">
        <f t="shared" si="6"/>
        <v>#DIV/0!</v>
      </c>
      <c r="AT41" s="62" t="e">
        <f t="shared" si="6"/>
        <v>#DIV/0!</v>
      </c>
      <c r="AU41" s="62" t="e">
        <f t="shared" si="6"/>
        <v>#DIV/0!</v>
      </c>
      <c r="AV41" s="62" t="e">
        <f t="shared" si="6"/>
        <v>#DIV/0!</v>
      </c>
      <c r="AW41" s="62">
        <f t="shared" si="6"/>
        <v>-6.477897701638607</v>
      </c>
      <c r="AX41" s="62">
        <f t="shared" si="6"/>
        <v>-0.747101253796048</v>
      </c>
      <c r="AY41" s="62">
        <f t="shared" si="6"/>
        <v>0.9803726872538311</v>
      </c>
      <c r="AZ41" s="62">
        <f t="shared" si="6"/>
        <v>-2.2317502198768597</v>
      </c>
      <c r="BA41" s="62">
        <f t="shared" si="5"/>
        <v>-1.2565445026177993</v>
      </c>
    </row>
    <row r="42" spans="1:53" ht="15">
      <c r="A42" s="60">
        <v>35</v>
      </c>
      <c r="B42" s="60" t="s">
        <v>55</v>
      </c>
      <c r="C42" s="430">
        <v>542</v>
      </c>
      <c r="D42" s="430">
        <v>0</v>
      </c>
      <c r="E42" s="430">
        <v>362</v>
      </c>
      <c r="F42" s="430">
        <v>180</v>
      </c>
      <c r="G42" s="430">
        <v>2940</v>
      </c>
      <c r="H42" s="430">
        <v>0</v>
      </c>
      <c r="I42" s="430">
        <v>2650</v>
      </c>
      <c r="J42" s="430">
        <v>31406</v>
      </c>
      <c r="K42" s="430">
        <v>2227</v>
      </c>
      <c r="L42" s="430">
        <v>41515</v>
      </c>
      <c r="M42" s="565">
        <v>0.82</v>
      </c>
      <c r="N42" s="565">
        <v>14.92</v>
      </c>
      <c r="O42" s="579">
        <v>1226129</v>
      </c>
      <c r="P42" s="429">
        <v>2363620</v>
      </c>
      <c r="Q42" s="429">
        <v>32583</v>
      </c>
      <c r="R42" s="690">
        <v>1048.9</v>
      </c>
      <c r="S42" s="565">
        <v>9.86</v>
      </c>
      <c r="T42" s="430">
        <v>537</v>
      </c>
      <c r="U42" s="430">
        <v>0</v>
      </c>
      <c r="V42" s="430">
        <v>361</v>
      </c>
      <c r="W42" s="430">
        <v>176</v>
      </c>
      <c r="X42" s="430">
        <v>2911</v>
      </c>
      <c r="Y42" s="430">
        <v>0</v>
      </c>
      <c r="Z42" s="430">
        <v>2631</v>
      </c>
      <c r="AA42" s="430">
        <v>30505</v>
      </c>
      <c r="AB42" s="430">
        <v>2253</v>
      </c>
      <c r="AC42" s="430">
        <v>38465</v>
      </c>
      <c r="AD42" s="428">
        <v>0.76</v>
      </c>
      <c r="AE42" s="431">
        <v>14.55</v>
      </c>
      <c r="AF42" s="432">
        <v>1189761</v>
      </c>
      <c r="AG42" s="429">
        <v>2273835</v>
      </c>
      <c r="AH42" s="429">
        <v>29289</v>
      </c>
      <c r="AI42" s="429">
        <v>966.7400137</v>
      </c>
      <c r="AJ42" s="370">
        <v>8.9897567</v>
      </c>
      <c r="AK42" s="62">
        <f t="shared" si="6"/>
        <v>0.931098696461825</v>
      </c>
      <c r="AL42" s="62" t="e">
        <f t="shared" si="6"/>
        <v>#DIV/0!</v>
      </c>
      <c r="AM42" s="62">
        <f t="shared" si="6"/>
        <v>0.2770083102493075</v>
      </c>
      <c r="AN42" s="62">
        <f t="shared" si="6"/>
        <v>2.272727272727273</v>
      </c>
      <c r="AO42" s="62">
        <f t="shared" si="6"/>
        <v>0.9962212298179319</v>
      </c>
      <c r="AP42" s="62" t="e">
        <f t="shared" si="6"/>
        <v>#DIV/0!</v>
      </c>
      <c r="AQ42" s="62">
        <f t="shared" si="6"/>
        <v>0.7221588749524895</v>
      </c>
      <c r="AR42" s="62">
        <f t="shared" si="6"/>
        <v>2.9536141616128506</v>
      </c>
      <c r="AS42" s="62">
        <f t="shared" si="6"/>
        <v>-1.154016866400355</v>
      </c>
      <c r="AT42" s="62">
        <f t="shared" si="6"/>
        <v>7.92928636422722</v>
      </c>
      <c r="AU42" s="62">
        <f t="shared" si="6"/>
        <v>7.894736842105256</v>
      </c>
      <c r="AV42" s="62">
        <f t="shared" si="6"/>
        <v>2.5429553264604756</v>
      </c>
      <c r="AW42" s="62">
        <f t="shared" si="6"/>
        <v>3.056748372152054</v>
      </c>
      <c r="AX42" s="62">
        <f t="shared" si="6"/>
        <v>3.948615444832189</v>
      </c>
      <c r="AY42" s="102">
        <f t="shared" si="6"/>
        <v>11.246543070777424</v>
      </c>
      <c r="AZ42" s="102">
        <f t="shared" si="6"/>
        <v>8.498664080899017</v>
      </c>
      <c r="BA42" s="102">
        <f t="shared" si="5"/>
        <v>9.680387679457446</v>
      </c>
    </row>
    <row r="43" spans="1:53" ht="15">
      <c r="A43" s="60">
        <v>36</v>
      </c>
      <c r="B43" s="60" t="s">
        <v>56</v>
      </c>
      <c r="C43" s="60">
        <v>401</v>
      </c>
      <c r="D43" s="60">
        <v>0</v>
      </c>
      <c r="E43" s="60">
        <v>237</v>
      </c>
      <c r="F43" s="60">
        <v>164</v>
      </c>
      <c r="G43" s="625">
        <v>1545</v>
      </c>
      <c r="H43" s="625">
        <v>0</v>
      </c>
      <c r="I43" s="625">
        <v>1484</v>
      </c>
      <c r="J43" s="625">
        <v>0</v>
      </c>
      <c r="K43" s="625">
        <v>0</v>
      </c>
      <c r="L43" s="625">
        <v>0</v>
      </c>
      <c r="M43" s="625">
        <v>0</v>
      </c>
      <c r="N43" s="625">
        <v>0</v>
      </c>
      <c r="O43" s="626">
        <v>1593012</v>
      </c>
      <c r="P43" s="60">
        <v>1498139</v>
      </c>
      <c r="Q43" s="60">
        <v>157953</v>
      </c>
      <c r="R43" s="60">
        <v>430.91</v>
      </c>
      <c r="S43" s="62">
        <v>22.65</v>
      </c>
      <c r="T43" s="372">
        <v>391</v>
      </c>
      <c r="U43" s="372">
        <v>0</v>
      </c>
      <c r="V43" s="372">
        <v>236</v>
      </c>
      <c r="W43" s="372">
        <v>155</v>
      </c>
      <c r="X43" s="375">
        <v>1500</v>
      </c>
      <c r="Y43" s="375">
        <v>0</v>
      </c>
      <c r="Z43" s="375">
        <v>1441</v>
      </c>
      <c r="AA43" s="375">
        <v>0</v>
      </c>
      <c r="AB43" s="375">
        <v>0</v>
      </c>
      <c r="AC43" s="375">
        <v>0</v>
      </c>
      <c r="AD43" s="375">
        <v>0</v>
      </c>
      <c r="AE43" s="375">
        <v>0</v>
      </c>
      <c r="AF43" s="373">
        <v>1562131</v>
      </c>
      <c r="AG43" s="372">
        <v>1517341</v>
      </c>
      <c r="AH43" s="372">
        <v>152705</v>
      </c>
      <c r="AI43" s="372">
        <v>437.37</v>
      </c>
      <c r="AJ43" s="374">
        <v>22.6</v>
      </c>
      <c r="AK43" s="62">
        <f t="shared" si="6"/>
        <v>2.557544757033248</v>
      </c>
      <c r="AL43" s="62" t="e">
        <f t="shared" si="6"/>
        <v>#DIV/0!</v>
      </c>
      <c r="AM43" s="62">
        <f t="shared" si="6"/>
        <v>0.423728813559322</v>
      </c>
      <c r="AN43" s="62">
        <f t="shared" si="6"/>
        <v>5.806451612903226</v>
      </c>
      <c r="AO43" s="62">
        <f t="shared" si="6"/>
        <v>3</v>
      </c>
      <c r="AP43" s="62" t="e">
        <f t="shared" si="6"/>
        <v>#DIV/0!</v>
      </c>
      <c r="AQ43" s="62">
        <f t="shared" si="6"/>
        <v>2.9840388619014573</v>
      </c>
      <c r="AR43" s="62" t="e">
        <f t="shared" si="6"/>
        <v>#DIV/0!</v>
      </c>
      <c r="AS43" s="62" t="e">
        <f t="shared" si="6"/>
        <v>#DIV/0!</v>
      </c>
      <c r="AT43" s="62" t="e">
        <f t="shared" si="6"/>
        <v>#DIV/0!</v>
      </c>
      <c r="AU43" s="62" t="e">
        <f t="shared" si="6"/>
        <v>#DIV/0!</v>
      </c>
      <c r="AV43" s="62" t="e">
        <f t="shared" si="6"/>
        <v>#DIV/0!</v>
      </c>
      <c r="AW43" s="62">
        <f t="shared" si="6"/>
        <v>1.9768508530974676</v>
      </c>
      <c r="AX43" s="62">
        <f t="shared" si="6"/>
        <v>-1.265503271841992</v>
      </c>
      <c r="AY43" s="62">
        <f t="shared" si="6"/>
        <v>3.4366916603909496</v>
      </c>
      <c r="AZ43" s="62">
        <f t="shared" si="6"/>
        <v>-1.4770103116354527</v>
      </c>
      <c r="BA43" s="62">
        <f t="shared" si="5"/>
        <v>0.22123893805308475</v>
      </c>
    </row>
    <row r="44" spans="1:53" ht="15">
      <c r="A44" s="60">
        <v>37</v>
      </c>
      <c r="B44" s="60" t="s">
        <v>57</v>
      </c>
      <c r="C44" s="580">
        <v>922</v>
      </c>
      <c r="D44" s="580">
        <v>0</v>
      </c>
      <c r="E44" s="580">
        <v>486</v>
      </c>
      <c r="F44" s="580">
        <v>436</v>
      </c>
      <c r="G44" s="581">
        <v>0</v>
      </c>
      <c r="H44" s="581">
        <v>0</v>
      </c>
      <c r="I44" s="581">
        <v>0</v>
      </c>
      <c r="J44" s="582">
        <v>0</v>
      </c>
      <c r="K44" s="582">
        <v>0</v>
      </c>
      <c r="L44" s="582">
        <v>0</v>
      </c>
      <c r="M44" s="561">
        <v>0</v>
      </c>
      <c r="N44" s="561">
        <v>0</v>
      </c>
      <c r="O44" s="583">
        <v>2906140</v>
      </c>
      <c r="P44" s="584">
        <v>2351742</v>
      </c>
      <c r="Q44" s="590">
        <v>202163</v>
      </c>
      <c r="R44" s="538">
        <v>967.69</v>
      </c>
      <c r="S44" s="538">
        <v>28.92</v>
      </c>
      <c r="T44" s="396">
        <v>902</v>
      </c>
      <c r="U44" s="396">
        <v>0</v>
      </c>
      <c r="V44" s="396">
        <v>477</v>
      </c>
      <c r="W44" s="396">
        <v>425</v>
      </c>
      <c r="X44" s="394">
        <v>0</v>
      </c>
      <c r="Y44" s="394">
        <v>0</v>
      </c>
      <c r="Z44" s="394">
        <v>0</v>
      </c>
      <c r="AA44" s="633">
        <v>0</v>
      </c>
      <c r="AB44" s="633">
        <v>0</v>
      </c>
      <c r="AC44" s="633">
        <v>0</v>
      </c>
      <c r="AD44" s="633">
        <v>0</v>
      </c>
      <c r="AE44" s="633">
        <v>0</v>
      </c>
      <c r="AF44" s="397">
        <v>2842973</v>
      </c>
      <c r="AG44" s="398">
        <v>2397247</v>
      </c>
      <c r="AH44" s="399">
        <v>200508</v>
      </c>
      <c r="AI44" s="400">
        <v>999.1</v>
      </c>
      <c r="AJ44" s="400">
        <v>28.32</v>
      </c>
      <c r="AK44" s="62">
        <f t="shared" si="6"/>
        <v>2.2172949002217295</v>
      </c>
      <c r="AL44" s="62" t="e">
        <f t="shared" si="6"/>
        <v>#DIV/0!</v>
      </c>
      <c r="AM44" s="62">
        <f t="shared" si="6"/>
        <v>1.8867924528301887</v>
      </c>
      <c r="AN44" s="62">
        <f t="shared" si="6"/>
        <v>2.588235294117647</v>
      </c>
      <c r="AO44" s="62" t="e">
        <f t="shared" si="6"/>
        <v>#DIV/0!</v>
      </c>
      <c r="AP44" s="62" t="e">
        <f t="shared" si="6"/>
        <v>#DIV/0!</v>
      </c>
      <c r="AQ44" s="62" t="e">
        <f t="shared" si="6"/>
        <v>#DIV/0!</v>
      </c>
      <c r="AR44" s="62" t="e">
        <f t="shared" si="6"/>
        <v>#DIV/0!</v>
      </c>
      <c r="AS44" s="62" t="e">
        <f t="shared" si="6"/>
        <v>#DIV/0!</v>
      </c>
      <c r="AT44" s="62" t="e">
        <f t="shared" si="6"/>
        <v>#DIV/0!</v>
      </c>
      <c r="AU44" s="62" t="e">
        <f t="shared" si="6"/>
        <v>#DIV/0!</v>
      </c>
      <c r="AV44" s="62" t="e">
        <f t="shared" si="6"/>
        <v>#DIV/0!</v>
      </c>
      <c r="AW44" s="62">
        <f t="shared" si="6"/>
        <v>2.221864224528337</v>
      </c>
      <c r="AX44" s="645">
        <f t="shared" si="6"/>
        <v>-1.8982190821388034</v>
      </c>
      <c r="AY44" s="62">
        <f t="shared" si="6"/>
        <v>0.8254034751730603</v>
      </c>
      <c r="AZ44" s="102">
        <f t="shared" si="6"/>
        <v>-3.143829446501848</v>
      </c>
      <c r="BA44" s="62">
        <f t="shared" si="5"/>
        <v>2.118644067796615</v>
      </c>
    </row>
    <row r="45" spans="1:53" ht="15">
      <c r="A45" s="60">
        <v>38</v>
      </c>
      <c r="B45" s="60" t="s">
        <v>58</v>
      </c>
      <c r="C45" s="502">
        <v>592</v>
      </c>
      <c r="D45" s="502">
        <v>0</v>
      </c>
      <c r="E45" s="502">
        <v>180</v>
      </c>
      <c r="F45" s="502">
        <v>412</v>
      </c>
      <c r="G45" s="502">
        <v>1512</v>
      </c>
      <c r="H45" s="585">
        <v>0</v>
      </c>
      <c r="I45" s="502">
        <v>1359</v>
      </c>
      <c r="J45" s="502">
        <v>0</v>
      </c>
      <c r="K45" s="502">
        <v>0</v>
      </c>
      <c r="L45" s="502">
        <v>0</v>
      </c>
      <c r="M45" s="567">
        <v>0</v>
      </c>
      <c r="N45" s="567">
        <v>0</v>
      </c>
      <c r="O45" s="527">
        <v>398779</v>
      </c>
      <c r="P45" s="502">
        <v>1098100</v>
      </c>
      <c r="Q45" s="502">
        <v>46858</v>
      </c>
      <c r="R45" s="567">
        <v>344</v>
      </c>
      <c r="S45" s="567">
        <v>10.05</v>
      </c>
      <c r="T45" s="503">
        <v>575</v>
      </c>
      <c r="U45" s="503">
        <v>0</v>
      </c>
      <c r="V45" s="503">
        <v>177</v>
      </c>
      <c r="W45" s="503">
        <v>398</v>
      </c>
      <c r="X45" s="503">
        <v>1367</v>
      </c>
      <c r="Y45" s="504">
        <v>0</v>
      </c>
      <c r="Z45" s="503">
        <v>1231</v>
      </c>
      <c r="AA45" s="503">
        <v>0</v>
      </c>
      <c r="AB45" s="503">
        <v>0</v>
      </c>
      <c r="AC45" s="503">
        <v>0</v>
      </c>
      <c r="AD45" s="503">
        <v>0</v>
      </c>
      <c r="AE45" s="503">
        <v>0</v>
      </c>
      <c r="AF45" s="503">
        <v>400711</v>
      </c>
      <c r="AG45" s="503">
        <v>1057567</v>
      </c>
      <c r="AH45" s="503">
        <v>43942</v>
      </c>
      <c r="AI45" s="503">
        <v>329.3</v>
      </c>
      <c r="AJ45" s="503">
        <v>9.23</v>
      </c>
      <c r="AK45" s="62">
        <f t="shared" si="6"/>
        <v>2.9565217391304346</v>
      </c>
      <c r="AL45" s="62" t="e">
        <f t="shared" si="6"/>
        <v>#DIV/0!</v>
      </c>
      <c r="AM45" s="62">
        <f t="shared" si="6"/>
        <v>1.694915254237288</v>
      </c>
      <c r="AN45" s="62">
        <f t="shared" si="6"/>
        <v>3.5175879396984926</v>
      </c>
      <c r="AO45" s="62">
        <f t="shared" si="6"/>
        <v>10.607168983174835</v>
      </c>
      <c r="AP45" s="62" t="e">
        <f t="shared" si="6"/>
        <v>#DIV/0!</v>
      </c>
      <c r="AQ45" s="62">
        <f t="shared" si="6"/>
        <v>10.398050365556458</v>
      </c>
      <c r="AR45" s="62" t="e">
        <f t="shared" si="6"/>
        <v>#DIV/0!</v>
      </c>
      <c r="AS45" s="62" t="e">
        <f t="shared" si="6"/>
        <v>#DIV/0!</v>
      </c>
      <c r="AT45" s="62" t="e">
        <f t="shared" si="6"/>
        <v>#DIV/0!</v>
      </c>
      <c r="AU45" s="62" t="e">
        <f t="shared" si="6"/>
        <v>#DIV/0!</v>
      </c>
      <c r="AV45" s="62" t="e">
        <f t="shared" si="6"/>
        <v>#DIV/0!</v>
      </c>
      <c r="AW45" s="645">
        <f>(O45-AF45)/AF45*100</f>
        <v>-0.482142990833793</v>
      </c>
      <c r="AX45" s="62">
        <f t="shared" si="6"/>
        <v>3.8326649753632633</v>
      </c>
      <c r="AY45" s="102">
        <f t="shared" si="6"/>
        <v>6.636020208456602</v>
      </c>
      <c r="AZ45" s="102">
        <f t="shared" si="6"/>
        <v>4.464014576374123</v>
      </c>
      <c r="BA45" s="102">
        <f t="shared" si="5"/>
        <v>8.88407367280607</v>
      </c>
    </row>
    <row r="46" spans="1:53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6"/>
        <v>#DIV/0!</v>
      </c>
      <c r="AL46" s="104" t="e">
        <f t="shared" si="6"/>
        <v>#DIV/0!</v>
      </c>
      <c r="AM46" s="104" t="e">
        <f t="shared" si="6"/>
        <v>#DIV/0!</v>
      </c>
      <c r="AN46" s="104" t="e">
        <f t="shared" si="6"/>
        <v>#DIV/0!</v>
      </c>
      <c r="AO46" s="104" t="e">
        <f t="shared" si="6"/>
        <v>#DIV/0!</v>
      </c>
      <c r="AP46" s="104" t="e">
        <f t="shared" si="6"/>
        <v>#DIV/0!</v>
      </c>
      <c r="AQ46" s="104" t="e">
        <f t="shared" si="6"/>
        <v>#DIV/0!</v>
      </c>
      <c r="AR46" s="104" t="e">
        <f t="shared" si="6"/>
        <v>#DIV/0!</v>
      </c>
      <c r="AS46" s="104" t="e">
        <f t="shared" si="6"/>
        <v>#DIV/0!</v>
      </c>
      <c r="AT46" s="104" t="e">
        <f t="shared" si="6"/>
        <v>#DIV/0!</v>
      </c>
      <c r="AU46" s="104" t="e">
        <f t="shared" si="6"/>
        <v>#DIV/0!</v>
      </c>
      <c r="AV46" s="104" t="e">
        <f t="shared" si="6"/>
        <v>#DIV/0!</v>
      </c>
      <c r="AW46" s="104" t="e">
        <f t="shared" si="6"/>
        <v>#DIV/0!</v>
      </c>
      <c r="AX46" s="104" t="e">
        <f t="shared" si="6"/>
        <v>#DIV/0!</v>
      </c>
      <c r="AY46" s="104" t="e">
        <f t="shared" si="6"/>
        <v>#DIV/0!</v>
      </c>
      <c r="AZ46" s="104" t="e">
        <f t="shared" si="6"/>
        <v>#DIV/0!</v>
      </c>
      <c r="BA46" s="104" t="e">
        <f t="shared" si="5"/>
        <v>#DIV/0!</v>
      </c>
    </row>
    <row r="47" spans="1:53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6"/>
        <v>#DIV/0!</v>
      </c>
      <c r="AL47" s="104" t="e">
        <f t="shared" si="6"/>
        <v>#DIV/0!</v>
      </c>
      <c r="AM47" s="104" t="e">
        <f t="shared" si="6"/>
        <v>#DIV/0!</v>
      </c>
      <c r="AN47" s="104" t="e">
        <f t="shared" si="6"/>
        <v>#DIV/0!</v>
      </c>
      <c r="AO47" s="104" t="e">
        <f t="shared" si="6"/>
        <v>#DIV/0!</v>
      </c>
      <c r="AP47" s="104" t="e">
        <f t="shared" si="6"/>
        <v>#DIV/0!</v>
      </c>
      <c r="AQ47" s="104" t="e">
        <f t="shared" si="6"/>
        <v>#DIV/0!</v>
      </c>
      <c r="AR47" s="104" t="e">
        <f t="shared" si="6"/>
        <v>#DIV/0!</v>
      </c>
      <c r="AS47" s="104" t="e">
        <f t="shared" si="6"/>
        <v>#DIV/0!</v>
      </c>
      <c r="AT47" s="104" t="e">
        <f t="shared" si="6"/>
        <v>#DIV/0!</v>
      </c>
      <c r="AU47" s="104" t="e">
        <f t="shared" si="6"/>
        <v>#DIV/0!</v>
      </c>
      <c r="AV47" s="104" t="e">
        <f t="shared" si="6"/>
        <v>#DIV/0!</v>
      </c>
      <c r="AW47" s="104" t="e">
        <f t="shared" si="6"/>
        <v>#DIV/0!</v>
      </c>
      <c r="AX47" s="104" t="e">
        <f t="shared" si="6"/>
        <v>#DIV/0!</v>
      </c>
      <c r="AY47" s="104" t="e">
        <f t="shared" si="6"/>
        <v>#DIV/0!</v>
      </c>
      <c r="AZ47" s="104" t="e">
        <f t="shared" si="6"/>
        <v>#DIV/0!</v>
      </c>
      <c r="BA47" s="104" t="e">
        <f t="shared" si="5"/>
        <v>#DIV/0!</v>
      </c>
    </row>
    <row r="48" spans="1:53" ht="15">
      <c r="A48" s="60">
        <v>41</v>
      </c>
      <c r="B48" s="60" t="s">
        <v>59</v>
      </c>
      <c r="C48" s="586">
        <v>112</v>
      </c>
      <c r="D48" s="586">
        <v>0</v>
      </c>
      <c r="E48" s="586">
        <v>59</v>
      </c>
      <c r="F48" s="586">
        <v>53</v>
      </c>
      <c r="G48" s="586">
        <v>0</v>
      </c>
      <c r="H48" s="586">
        <v>0</v>
      </c>
      <c r="I48" s="586">
        <v>0</v>
      </c>
      <c r="J48" s="586">
        <v>0</v>
      </c>
      <c r="K48" s="586">
        <v>0</v>
      </c>
      <c r="L48" s="586">
        <v>0</v>
      </c>
      <c r="M48" s="563">
        <v>0</v>
      </c>
      <c r="N48" s="563">
        <v>0</v>
      </c>
      <c r="O48" s="578">
        <v>26402</v>
      </c>
      <c r="P48" s="586">
        <v>62727</v>
      </c>
      <c r="Q48" s="586">
        <v>2092</v>
      </c>
      <c r="R48" s="563">
        <v>15.61</v>
      </c>
      <c r="S48" s="563">
        <v>0.3</v>
      </c>
      <c r="T48" s="499">
        <v>102</v>
      </c>
      <c r="U48" s="499">
        <v>0</v>
      </c>
      <c r="V48" s="499">
        <v>57</v>
      </c>
      <c r="W48" s="499">
        <v>45</v>
      </c>
      <c r="X48" s="499">
        <v>0</v>
      </c>
      <c r="Y48" s="499">
        <v>0</v>
      </c>
      <c r="Z48" s="499"/>
      <c r="AA48" s="499">
        <v>0</v>
      </c>
      <c r="AB48" s="499">
        <v>0</v>
      </c>
      <c r="AC48" s="499">
        <v>0</v>
      </c>
      <c r="AD48" s="499">
        <v>0</v>
      </c>
      <c r="AE48" s="499">
        <v>0</v>
      </c>
      <c r="AF48" s="500">
        <v>24669</v>
      </c>
      <c r="AG48" s="499">
        <v>59188</v>
      </c>
      <c r="AH48" s="499">
        <v>1586</v>
      </c>
      <c r="AI48" s="499">
        <v>15.311227013999998</v>
      </c>
      <c r="AJ48" s="501">
        <v>0.23883111500000004</v>
      </c>
      <c r="AK48" s="62">
        <f t="shared" si="6"/>
        <v>9.803921568627452</v>
      </c>
      <c r="AL48" s="62" t="e">
        <f t="shared" si="6"/>
        <v>#DIV/0!</v>
      </c>
      <c r="AM48" s="62">
        <f t="shared" si="6"/>
        <v>3.508771929824561</v>
      </c>
      <c r="AN48" s="62">
        <f t="shared" si="6"/>
        <v>17.77777777777778</v>
      </c>
      <c r="AO48" s="62" t="e">
        <f t="shared" si="6"/>
        <v>#DIV/0!</v>
      </c>
      <c r="AP48" s="62" t="e">
        <f t="shared" si="6"/>
        <v>#DIV/0!</v>
      </c>
      <c r="AQ48" s="62" t="e">
        <f t="shared" si="6"/>
        <v>#DIV/0!</v>
      </c>
      <c r="AR48" s="62" t="e">
        <f t="shared" si="6"/>
        <v>#DIV/0!</v>
      </c>
      <c r="AS48" s="62" t="e">
        <f t="shared" si="6"/>
        <v>#DIV/0!</v>
      </c>
      <c r="AT48" s="62" t="e">
        <f t="shared" si="6"/>
        <v>#DIV/0!</v>
      </c>
      <c r="AU48" s="62" t="e">
        <f t="shared" si="6"/>
        <v>#DIV/0!</v>
      </c>
      <c r="AV48" s="62" t="e">
        <f t="shared" si="6"/>
        <v>#DIV/0!</v>
      </c>
      <c r="AW48" s="62">
        <f t="shared" si="6"/>
        <v>7.025011147594147</v>
      </c>
      <c r="AX48" s="62">
        <f t="shared" si="6"/>
        <v>5.979252551192809</v>
      </c>
      <c r="AY48" s="70">
        <f t="shared" si="6"/>
        <v>31.904161412358135</v>
      </c>
      <c r="AZ48" s="62">
        <f t="shared" si="6"/>
        <v>1.9513327424824585</v>
      </c>
      <c r="BA48" s="70">
        <f t="shared" si="5"/>
        <v>25.611773826036</v>
      </c>
    </row>
    <row r="49" spans="1:53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6"/>
        <v>#DIV/0!</v>
      </c>
      <c r="AL49" s="104" t="e">
        <f t="shared" si="6"/>
        <v>#DIV/0!</v>
      </c>
      <c r="AM49" s="104" t="e">
        <f t="shared" si="6"/>
        <v>#DIV/0!</v>
      </c>
      <c r="AN49" s="104" t="e">
        <f t="shared" si="6"/>
        <v>#DIV/0!</v>
      </c>
      <c r="AO49" s="104" t="e">
        <f t="shared" si="6"/>
        <v>#DIV/0!</v>
      </c>
      <c r="AP49" s="104" t="e">
        <f t="shared" si="6"/>
        <v>#DIV/0!</v>
      </c>
      <c r="AQ49" s="104" t="e">
        <f t="shared" si="6"/>
        <v>#DIV/0!</v>
      </c>
      <c r="AR49" s="104" t="e">
        <f t="shared" si="6"/>
        <v>#DIV/0!</v>
      </c>
      <c r="AS49" s="104" t="e">
        <f t="shared" si="6"/>
        <v>#DIV/0!</v>
      </c>
      <c r="AT49" s="104" t="e">
        <f t="shared" si="6"/>
        <v>#DIV/0!</v>
      </c>
      <c r="AU49" s="104" t="e">
        <f t="shared" si="6"/>
        <v>#DIV/0!</v>
      </c>
      <c r="AV49" s="104" t="e">
        <f t="shared" si="6"/>
        <v>#DIV/0!</v>
      </c>
      <c r="AW49" s="104" t="e">
        <f t="shared" si="6"/>
        <v>#DIV/0!</v>
      </c>
      <c r="AX49" s="104" t="e">
        <f t="shared" si="6"/>
        <v>#DIV/0!</v>
      </c>
      <c r="AY49" s="104" t="e">
        <f t="shared" si="6"/>
        <v>#DIV/0!</v>
      </c>
      <c r="AZ49" s="104" t="e">
        <f t="shared" si="6"/>
        <v>#DIV/0!</v>
      </c>
      <c r="BA49" s="104" t="e">
        <f t="shared" si="5"/>
        <v>#DIV/0!</v>
      </c>
    </row>
    <row r="50" spans="1:53" ht="15">
      <c r="A50" s="60">
        <v>43</v>
      </c>
      <c r="B50" s="60" t="s">
        <v>60</v>
      </c>
      <c r="C50" s="587">
        <v>727</v>
      </c>
      <c r="D50" s="587">
        <v>0</v>
      </c>
      <c r="E50" s="587">
        <v>564</v>
      </c>
      <c r="F50" s="587">
        <v>163</v>
      </c>
      <c r="G50" s="587">
        <v>162</v>
      </c>
      <c r="H50" s="587">
        <v>0</v>
      </c>
      <c r="I50" s="587">
        <v>124</v>
      </c>
      <c r="J50" s="587">
        <v>0</v>
      </c>
      <c r="K50" s="587">
        <v>0</v>
      </c>
      <c r="L50" s="587">
        <v>0</v>
      </c>
      <c r="M50" s="37">
        <v>0</v>
      </c>
      <c r="N50" s="564">
        <v>0</v>
      </c>
      <c r="O50" s="647">
        <v>2353257</v>
      </c>
      <c r="P50" s="647">
        <v>4477610</v>
      </c>
      <c r="Q50" s="586">
        <v>105981</v>
      </c>
      <c r="R50" s="38">
        <v>535.25</v>
      </c>
      <c r="S50" s="38">
        <v>23.46</v>
      </c>
      <c r="T50" s="474">
        <v>721</v>
      </c>
      <c r="U50" s="474">
        <v>0</v>
      </c>
      <c r="V50" s="474">
        <v>556</v>
      </c>
      <c r="W50" s="474">
        <v>165</v>
      </c>
      <c r="X50" s="474">
        <v>152</v>
      </c>
      <c r="Y50" s="474">
        <v>0</v>
      </c>
      <c r="Z50" s="474">
        <v>115</v>
      </c>
      <c r="AA50" s="474">
        <v>0</v>
      </c>
      <c r="AB50" s="474">
        <v>0</v>
      </c>
      <c r="AC50" s="474">
        <v>0</v>
      </c>
      <c r="AD50" s="474">
        <v>0</v>
      </c>
      <c r="AE50" s="474">
        <v>0</v>
      </c>
      <c r="AF50" s="475" t="s">
        <v>136</v>
      </c>
      <c r="AG50" s="474" t="s">
        <v>137</v>
      </c>
      <c r="AH50" s="440">
        <v>91438</v>
      </c>
      <c r="AI50" s="474">
        <v>519.32</v>
      </c>
      <c r="AJ50" s="476">
        <v>18.88</v>
      </c>
      <c r="AK50" s="62">
        <f t="shared" si="6"/>
        <v>0.8321775312066574</v>
      </c>
      <c r="AL50" s="62" t="e">
        <f t="shared" si="6"/>
        <v>#DIV/0!</v>
      </c>
      <c r="AM50" s="62">
        <f t="shared" si="6"/>
        <v>1.4388489208633095</v>
      </c>
      <c r="AN50" s="62">
        <f t="shared" si="6"/>
        <v>-1.2121212121212122</v>
      </c>
      <c r="AO50" s="102">
        <f t="shared" si="6"/>
        <v>6.578947368421052</v>
      </c>
      <c r="AP50" s="62" t="e">
        <f t="shared" si="6"/>
        <v>#DIV/0!</v>
      </c>
      <c r="AQ50" s="62">
        <f t="shared" si="6"/>
        <v>7.82608695652174</v>
      </c>
      <c r="AR50" s="62" t="e">
        <f t="shared" si="6"/>
        <v>#DIV/0!</v>
      </c>
      <c r="AS50" s="62" t="e">
        <f t="shared" si="6"/>
        <v>#DIV/0!</v>
      </c>
      <c r="AT50" s="62" t="e">
        <f t="shared" si="6"/>
        <v>#DIV/0!</v>
      </c>
      <c r="AU50" s="62" t="e">
        <f t="shared" si="6"/>
        <v>#DIV/0!</v>
      </c>
      <c r="AV50" s="62" t="e">
        <f t="shared" si="6"/>
        <v>#DIV/0!</v>
      </c>
      <c r="AW50" s="62">
        <f t="shared" si="6"/>
        <v>2.180510186757584</v>
      </c>
      <c r="AX50" s="62">
        <f t="shared" si="6"/>
        <v>0.8290409327701307</v>
      </c>
      <c r="AY50" s="70">
        <f t="shared" si="6"/>
        <v>15.904766070998926</v>
      </c>
      <c r="AZ50" s="645">
        <f t="shared" si="6"/>
        <v>3.067472849110365</v>
      </c>
      <c r="BA50" s="70">
        <f t="shared" si="5"/>
        <v>24.258474576271198</v>
      </c>
    </row>
    <row r="51" spans="1:53" ht="15">
      <c r="A51" s="60">
        <v>44</v>
      </c>
      <c r="B51" s="60" t="s">
        <v>61</v>
      </c>
      <c r="C51" s="60">
        <v>350</v>
      </c>
      <c r="D51" s="60">
        <v>0</v>
      </c>
      <c r="E51" s="496">
        <v>180</v>
      </c>
      <c r="F51" s="496">
        <v>170</v>
      </c>
      <c r="G51" s="496">
        <v>645</v>
      </c>
      <c r="H51" s="496">
        <v>0</v>
      </c>
      <c r="I51" s="273">
        <v>645</v>
      </c>
      <c r="J51" s="273">
        <v>5670</v>
      </c>
      <c r="K51" s="497">
        <v>0</v>
      </c>
      <c r="L51" s="273">
        <v>4572</v>
      </c>
      <c r="M51" s="497">
        <v>0</v>
      </c>
      <c r="N51" s="273">
        <v>1.03</v>
      </c>
      <c r="O51" s="273">
        <v>543754</v>
      </c>
      <c r="P51" s="273">
        <v>1364277</v>
      </c>
      <c r="Q51" s="273">
        <v>27612</v>
      </c>
      <c r="R51" s="273">
        <v>550.02</v>
      </c>
      <c r="S51" s="273">
        <v>6.67</v>
      </c>
      <c r="T51" s="60">
        <v>344</v>
      </c>
      <c r="U51" s="60">
        <v>0</v>
      </c>
      <c r="V51" s="496">
        <v>178</v>
      </c>
      <c r="W51" s="496">
        <v>166</v>
      </c>
      <c r="X51" s="496">
        <v>572</v>
      </c>
      <c r="Y51" s="496">
        <v>0</v>
      </c>
      <c r="Z51" s="273">
        <v>572</v>
      </c>
      <c r="AA51" s="273">
        <v>5623</v>
      </c>
      <c r="AB51" s="497">
        <v>0</v>
      </c>
      <c r="AC51" s="273">
        <v>4512</v>
      </c>
      <c r="AD51" s="497">
        <v>0</v>
      </c>
      <c r="AE51" s="273">
        <v>10524606</v>
      </c>
      <c r="AF51" s="273">
        <v>519663</v>
      </c>
      <c r="AG51" s="273">
        <v>1271940</v>
      </c>
      <c r="AH51" s="273">
        <v>25988</v>
      </c>
      <c r="AI51" s="273">
        <v>513</v>
      </c>
      <c r="AJ51" s="273">
        <v>6.08</v>
      </c>
      <c r="AK51" s="70">
        <f>(E51-T51)/T51*100</f>
        <v>-47.674418604651166</v>
      </c>
      <c r="AL51" s="62" t="e">
        <f>(F51-U51)/U51*100</f>
        <v>#DIV/0!</v>
      </c>
      <c r="AM51" s="62" t="e">
        <f>(#REF!-V51)/V51*100</f>
        <v>#REF!</v>
      </c>
      <c r="AN51" s="62" t="e">
        <f>(#REF!-W51)/W51*100</f>
        <v>#REF!</v>
      </c>
      <c r="AO51" s="62">
        <f t="shared" si="6"/>
        <v>12.762237762237763</v>
      </c>
      <c r="AP51" s="62" t="e">
        <f t="shared" si="6"/>
        <v>#DIV/0!</v>
      </c>
      <c r="AQ51" s="62">
        <f t="shared" si="6"/>
        <v>12.762237762237763</v>
      </c>
      <c r="AR51" s="62">
        <f t="shared" si="6"/>
        <v>0.8358527476436067</v>
      </c>
      <c r="AS51" s="62" t="e">
        <f t="shared" si="6"/>
        <v>#DIV/0!</v>
      </c>
      <c r="AT51" s="62">
        <f t="shared" si="6"/>
        <v>1.3297872340425532</v>
      </c>
      <c r="AU51" s="62" t="e">
        <f t="shared" si="6"/>
        <v>#DIV/0!</v>
      </c>
      <c r="AV51" s="62">
        <f t="shared" si="6"/>
        <v>-99.99999021341037</v>
      </c>
      <c r="AW51" s="102">
        <f t="shared" si="6"/>
        <v>4.63588902808166</v>
      </c>
      <c r="AX51" s="62">
        <f t="shared" si="6"/>
        <v>7.259540544365301</v>
      </c>
      <c r="AY51" s="62">
        <f t="shared" si="6"/>
        <v>6.24903801754656</v>
      </c>
      <c r="AZ51" s="102">
        <f t="shared" si="6"/>
        <v>7.216374269005844</v>
      </c>
      <c r="BA51" s="62">
        <f t="shared" si="5"/>
        <v>9.70394736842105</v>
      </c>
    </row>
    <row r="52" spans="1:53" ht="15">
      <c r="A52" s="60">
        <v>45</v>
      </c>
      <c r="B52" s="60" t="s">
        <v>63</v>
      </c>
      <c r="C52" s="591">
        <v>330</v>
      </c>
      <c r="D52" s="591">
        <v>0</v>
      </c>
      <c r="E52" s="591">
        <v>88</v>
      </c>
      <c r="F52" s="591">
        <v>242</v>
      </c>
      <c r="G52" s="592">
        <v>579</v>
      </c>
      <c r="H52" s="591">
        <v>0</v>
      </c>
      <c r="I52" s="592">
        <v>439</v>
      </c>
      <c r="J52" s="591">
        <v>0</v>
      </c>
      <c r="K52" s="591">
        <v>0</v>
      </c>
      <c r="L52" s="591">
        <v>0</v>
      </c>
      <c r="M52" s="593">
        <v>0</v>
      </c>
      <c r="N52" s="593">
        <v>0</v>
      </c>
      <c r="O52" s="592">
        <v>213801</v>
      </c>
      <c r="P52" s="592">
        <v>341932</v>
      </c>
      <c r="Q52" s="592">
        <v>42705</v>
      </c>
      <c r="R52" s="594">
        <v>129.13</v>
      </c>
      <c r="S52" s="594">
        <v>7.7</v>
      </c>
      <c r="T52" s="456">
        <v>332</v>
      </c>
      <c r="U52" s="456">
        <v>0</v>
      </c>
      <c r="V52" s="456">
        <v>88</v>
      </c>
      <c r="W52" s="456">
        <v>244</v>
      </c>
      <c r="X52" s="457">
        <v>644</v>
      </c>
      <c r="Y52" s="456">
        <v>0</v>
      </c>
      <c r="Z52" s="457">
        <v>494</v>
      </c>
      <c r="AA52" s="456">
        <v>0</v>
      </c>
      <c r="AB52" s="456">
        <v>0</v>
      </c>
      <c r="AC52" s="456">
        <v>0</v>
      </c>
      <c r="AD52" s="456">
        <v>0</v>
      </c>
      <c r="AE52" s="456">
        <v>0</v>
      </c>
      <c r="AF52" s="457">
        <v>211453</v>
      </c>
      <c r="AG52" s="457">
        <v>339746</v>
      </c>
      <c r="AH52" s="457">
        <v>40376</v>
      </c>
      <c r="AI52" s="458">
        <v>128.69</v>
      </c>
      <c r="AJ52" s="457">
        <v>7.2</v>
      </c>
      <c r="AK52" s="62">
        <f t="shared" si="6"/>
        <v>-0.6024096385542169</v>
      </c>
      <c r="AL52" s="62" t="e">
        <f t="shared" si="6"/>
        <v>#DIV/0!</v>
      </c>
      <c r="AM52" s="62">
        <f t="shared" si="6"/>
        <v>0</v>
      </c>
      <c r="AN52" s="62">
        <f t="shared" si="6"/>
        <v>-0.819672131147541</v>
      </c>
      <c r="AO52" s="62">
        <f t="shared" si="6"/>
        <v>-10.093167701863354</v>
      </c>
      <c r="AP52" s="62" t="e">
        <f t="shared" si="6"/>
        <v>#DIV/0!</v>
      </c>
      <c r="AQ52" s="62">
        <f t="shared" si="6"/>
        <v>-11.133603238866396</v>
      </c>
      <c r="AR52" s="62" t="e">
        <f t="shared" si="6"/>
        <v>#DIV/0!</v>
      </c>
      <c r="AS52" s="62" t="e">
        <f t="shared" si="6"/>
        <v>#DIV/0!</v>
      </c>
      <c r="AT52" s="62" t="e">
        <f t="shared" si="6"/>
        <v>#DIV/0!</v>
      </c>
      <c r="AU52" s="62" t="e">
        <f t="shared" si="6"/>
        <v>#DIV/0!</v>
      </c>
      <c r="AV52" s="62" t="e">
        <f t="shared" si="6"/>
        <v>#DIV/0!</v>
      </c>
      <c r="AW52" s="62">
        <f t="shared" si="6"/>
        <v>1.1104122429097718</v>
      </c>
      <c r="AX52" s="62">
        <f t="shared" si="6"/>
        <v>0.643421850441212</v>
      </c>
      <c r="AY52" s="62">
        <f t="shared" si="6"/>
        <v>5.768278185060431</v>
      </c>
      <c r="AZ52" s="62">
        <f t="shared" si="6"/>
        <v>0.34190690807366364</v>
      </c>
      <c r="BA52" s="62">
        <f t="shared" si="5"/>
        <v>6.944444444444445</v>
      </c>
    </row>
    <row r="53" spans="1:53" ht="15">
      <c r="A53" s="60">
        <v>46</v>
      </c>
      <c r="B53" s="60" t="s">
        <v>64</v>
      </c>
      <c r="C53" s="271">
        <v>10235</v>
      </c>
      <c r="D53" s="271">
        <v>0</v>
      </c>
      <c r="E53" s="271">
        <v>3975</v>
      </c>
      <c r="F53" s="271">
        <v>6260</v>
      </c>
      <c r="G53" s="271">
        <v>206040</v>
      </c>
      <c r="H53" s="271">
        <v>0</v>
      </c>
      <c r="I53" s="271">
        <v>164324</v>
      </c>
      <c r="J53" s="271">
        <v>5942140</v>
      </c>
      <c r="K53" s="271">
        <v>77691</v>
      </c>
      <c r="L53" s="271">
        <v>8696648</v>
      </c>
      <c r="M53" s="593">
        <v>50</v>
      </c>
      <c r="N53" s="593">
        <v>2754</v>
      </c>
      <c r="O53" s="271">
        <v>15637069</v>
      </c>
      <c r="P53" s="271">
        <v>27750467</v>
      </c>
      <c r="Q53" s="271">
        <v>6812214</v>
      </c>
      <c r="R53" s="595">
        <v>11656</v>
      </c>
      <c r="S53" s="595">
        <v>998</v>
      </c>
      <c r="T53" s="60">
        <v>10079</v>
      </c>
      <c r="U53" s="60">
        <v>0</v>
      </c>
      <c r="V53" s="60">
        <v>3951</v>
      </c>
      <c r="W53" s="60">
        <v>6128</v>
      </c>
      <c r="X53" s="60">
        <v>198837</v>
      </c>
      <c r="Y53" s="60">
        <v>0</v>
      </c>
      <c r="Z53" s="60">
        <v>159551</v>
      </c>
      <c r="AA53" s="60">
        <v>5881376</v>
      </c>
      <c r="AB53" s="60">
        <v>75071</v>
      </c>
      <c r="AC53" s="60">
        <v>8807388</v>
      </c>
      <c r="AD53" s="60">
        <v>47.960803078</v>
      </c>
      <c r="AE53" s="60">
        <v>2818.657378831</v>
      </c>
      <c r="AF53" s="60">
        <v>15364694</v>
      </c>
      <c r="AG53" s="60">
        <v>27392214</v>
      </c>
      <c r="AH53" s="60">
        <v>6661628</v>
      </c>
      <c r="AI53" s="60">
        <v>11555.698442941999</v>
      </c>
      <c r="AJ53" s="60">
        <v>974.4915673400001</v>
      </c>
      <c r="AK53" s="62">
        <f t="shared" si="6"/>
        <v>1.5477725964877467</v>
      </c>
      <c r="AL53" s="62" t="e">
        <f t="shared" si="6"/>
        <v>#DIV/0!</v>
      </c>
      <c r="AM53" s="62">
        <f t="shared" si="6"/>
        <v>0.6074411541381929</v>
      </c>
      <c r="AN53" s="102">
        <f t="shared" si="6"/>
        <v>2.154046997389034</v>
      </c>
      <c r="AO53" s="62">
        <f t="shared" si="6"/>
        <v>3.6225652167353157</v>
      </c>
      <c r="AP53" s="62" t="e">
        <f t="shared" si="6"/>
        <v>#DIV/0!</v>
      </c>
      <c r="AQ53" s="62">
        <f t="shared" si="6"/>
        <v>2.991519952867735</v>
      </c>
      <c r="AR53" s="62">
        <f t="shared" si="6"/>
        <v>1.033159587144233</v>
      </c>
      <c r="AS53" s="62">
        <f t="shared" si="6"/>
        <v>3.490029438797938</v>
      </c>
      <c r="AT53" s="62">
        <f t="shared" si="6"/>
        <v>-1.257353485505578</v>
      </c>
      <c r="AU53" s="102">
        <f t="shared" si="6"/>
        <v>4.251798950663105</v>
      </c>
      <c r="AV53" s="102">
        <f t="shared" si="6"/>
        <v>-2.293906996877214</v>
      </c>
      <c r="AW53" s="62">
        <f t="shared" si="6"/>
        <v>1.7727329942268943</v>
      </c>
      <c r="AX53" s="62">
        <f t="shared" si="6"/>
        <v>1.3078643442256985</v>
      </c>
      <c r="AY53" s="62">
        <f t="shared" si="6"/>
        <v>2.2604984847547778</v>
      </c>
      <c r="AZ53" s="62">
        <f t="shared" si="6"/>
        <v>0.8679835109340645</v>
      </c>
      <c r="BA53" s="62">
        <f t="shared" si="5"/>
        <v>2.412379280425095</v>
      </c>
    </row>
    <row r="54" spans="1:53" ht="15">
      <c r="A54" s="60">
        <v>47</v>
      </c>
      <c r="B54" s="60" t="s">
        <v>65</v>
      </c>
      <c r="C54" s="583">
        <v>9498</v>
      </c>
      <c r="D54" s="583">
        <v>0</v>
      </c>
      <c r="E54" s="583">
        <v>3130</v>
      </c>
      <c r="F54" s="583">
        <v>6368</v>
      </c>
      <c r="G54" s="596">
        <v>172766</v>
      </c>
      <c r="H54" s="596">
        <v>6101</v>
      </c>
      <c r="I54" s="596">
        <v>148170</v>
      </c>
      <c r="J54" s="597">
        <v>2799271</v>
      </c>
      <c r="K54" s="597">
        <v>8327</v>
      </c>
      <c r="L54" s="597">
        <v>4920122</v>
      </c>
      <c r="M54" s="593">
        <v>4</v>
      </c>
      <c r="N54" s="593">
        <v>1133</v>
      </c>
      <c r="O54" s="583">
        <v>17283475</v>
      </c>
      <c r="P54" s="584">
        <v>26282357</v>
      </c>
      <c r="Q54" s="598">
        <v>6423560</v>
      </c>
      <c r="R54" s="599">
        <v>11334</v>
      </c>
      <c r="S54" s="599">
        <v>1079</v>
      </c>
      <c r="T54" s="433">
        <v>9406</v>
      </c>
      <c r="U54" s="433">
        <v>0</v>
      </c>
      <c r="V54" s="433">
        <v>3041</v>
      </c>
      <c r="W54" s="433">
        <v>6365</v>
      </c>
      <c r="X54" s="434">
        <v>168329</v>
      </c>
      <c r="Y54" s="434">
        <v>6101</v>
      </c>
      <c r="Z54" s="434">
        <v>144494</v>
      </c>
      <c r="AA54" s="435">
        <v>2802935</v>
      </c>
      <c r="AB54" s="435">
        <v>8286</v>
      </c>
      <c r="AC54" s="435">
        <v>5183197</v>
      </c>
      <c r="AD54" s="435">
        <v>4.257427148</v>
      </c>
      <c r="AE54" s="435">
        <v>1180.8366965280002</v>
      </c>
      <c r="AF54" s="436">
        <v>17064450</v>
      </c>
      <c r="AG54" s="437">
        <v>26438082</v>
      </c>
      <c r="AH54" s="438">
        <v>6456742</v>
      </c>
      <c r="AI54" s="439">
        <v>11475.428208191877</v>
      </c>
      <c r="AJ54" s="439">
        <v>1084.777447</v>
      </c>
      <c r="AK54" s="62">
        <f t="shared" si="6"/>
        <v>0.9780990856899852</v>
      </c>
      <c r="AL54" s="62" t="e">
        <f t="shared" si="6"/>
        <v>#DIV/0!</v>
      </c>
      <c r="AM54" s="62">
        <f t="shared" si="6"/>
        <v>2.926668858927984</v>
      </c>
      <c r="AN54" s="62">
        <f t="shared" si="6"/>
        <v>0.04713275726630008</v>
      </c>
      <c r="AO54" s="62">
        <f t="shared" si="6"/>
        <v>2.6359094392528917</v>
      </c>
      <c r="AP54" s="62">
        <f t="shared" si="6"/>
        <v>0</v>
      </c>
      <c r="AQ54" s="62">
        <f t="shared" si="6"/>
        <v>2.544050271983612</v>
      </c>
      <c r="AR54" s="62">
        <f t="shared" si="6"/>
        <v>-0.1307201201597611</v>
      </c>
      <c r="AS54" s="62">
        <f t="shared" si="6"/>
        <v>0.4948105237750422</v>
      </c>
      <c r="AT54" s="62">
        <f t="shared" si="6"/>
        <v>-5.075535427266222</v>
      </c>
      <c r="AU54" s="62">
        <f t="shared" si="6"/>
        <v>-6.046542643035725</v>
      </c>
      <c r="AV54" s="62">
        <f t="shared" si="6"/>
        <v>-4.051084850991998</v>
      </c>
      <c r="AW54" s="62">
        <f t="shared" si="6"/>
        <v>1.2835163160840226</v>
      </c>
      <c r="AX54" s="62">
        <f t="shared" si="6"/>
        <v>-0.5890177661148036</v>
      </c>
      <c r="AY54" s="62">
        <f t="shared" si="6"/>
        <v>-0.5139124344754676</v>
      </c>
      <c r="AZ54" s="62">
        <f t="shared" si="6"/>
        <v>-1.2324438411014327</v>
      </c>
      <c r="BA54" s="62">
        <f t="shared" si="5"/>
        <v>-0.5325928388332302</v>
      </c>
    </row>
    <row r="55" spans="1:53" ht="15">
      <c r="A55" s="60">
        <v>48</v>
      </c>
      <c r="B55" s="60" t="s">
        <v>66</v>
      </c>
      <c r="C55" s="683">
        <v>770</v>
      </c>
      <c r="D55" s="684">
        <v>0</v>
      </c>
      <c r="E55" s="683">
        <v>401</v>
      </c>
      <c r="F55" s="683">
        <v>369</v>
      </c>
      <c r="G55" s="685">
        <v>105</v>
      </c>
      <c r="H55" s="685">
        <v>0</v>
      </c>
      <c r="I55" s="685">
        <v>44</v>
      </c>
      <c r="J55" s="684">
        <v>210638</v>
      </c>
      <c r="K55" s="684">
        <v>505</v>
      </c>
      <c r="L55" s="684">
        <v>340230</v>
      </c>
      <c r="M55" s="686">
        <v>0.28</v>
      </c>
      <c r="N55" s="686">
        <v>130.9</v>
      </c>
      <c r="O55" s="648">
        <v>926000</v>
      </c>
      <c r="P55" s="683">
        <v>1149454</v>
      </c>
      <c r="Q55" s="683">
        <v>166273</v>
      </c>
      <c r="R55" s="683">
        <v>454.81999999999994</v>
      </c>
      <c r="S55" s="687">
        <v>28.560000000000002</v>
      </c>
      <c r="T55" s="60">
        <v>753</v>
      </c>
      <c r="U55" s="60">
        <v>0</v>
      </c>
      <c r="V55" s="60">
        <v>393</v>
      </c>
      <c r="W55" s="60">
        <v>360</v>
      </c>
      <c r="X55" s="60">
        <v>100</v>
      </c>
      <c r="Y55" s="60">
        <v>0</v>
      </c>
      <c r="Z55" s="60">
        <v>39</v>
      </c>
      <c r="AA55" s="60">
        <v>208641</v>
      </c>
      <c r="AB55" s="60">
        <v>535</v>
      </c>
      <c r="AC55" s="60">
        <v>351550</v>
      </c>
      <c r="AD55" s="60">
        <v>0.3</v>
      </c>
      <c r="AE55" s="60">
        <v>135.72</v>
      </c>
      <c r="AF55" s="60">
        <v>961266</v>
      </c>
      <c r="AG55" s="60">
        <v>1158856</v>
      </c>
      <c r="AH55" s="60">
        <v>165844</v>
      </c>
      <c r="AI55" s="60">
        <v>460.62</v>
      </c>
      <c r="AJ55" s="60">
        <v>28.49</v>
      </c>
      <c r="AK55" s="62">
        <f t="shared" si="6"/>
        <v>2.257636122177955</v>
      </c>
      <c r="AL55" s="62" t="e">
        <f t="shared" si="6"/>
        <v>#DIV/0!</v>
      </c>
      <c r="AM55" s="62">
        <f t="shared" si="6"/>
        <v>2.035623409669211</v>
      </c>
      <c r="AN55" s="62">
        <f t="shared" si="6"/>
        <v>2.5</v>
      </c>
      <c r="AO55" s="62">
        <f t="shared" si="6"/>
        <v>5</v>
      </c>
      <c r="AP55" s="62" t="e">
        <f t="shared" si="6"/>
        <v>#DIV/0!</v>
      </c>
      <c r="AQ55" s="62">
        <f t="shared" si="6"/>
        <v>12.82051282051282</v>
      </c>
      <c r="AR55" s="102">
        <f t="shared" si="6"/>
        <v>0.9571464860693728</v>
      </c>
      <c r="AS55" s="62">
        <f t="shared" si="6"/>
        <v>-5.607476635514018</v>
      </c>
      <c r="AT55" s="62">
        <f t="shared" si="6"/>
        <v>-3.220025600910255</v>
      </c>
      <c r="AU55" s="62">
        <f t="shared" si="6"/>
        <v>-6.666666666666654</v>
      </c>
      <c r="AV55" s="62">
        <f t="shared" si="6"/>
        <v>-3.551429413498374</v>
      </c>
      <c r="AW55" s="62">
        <f t="shared" si="6"/>
        <v>-3.6687035638418504</v>
      </c>
      <c r="AX55" s="62">
        <f t="shared" si="6"/>
        <v>-0.811317368163085</v>
      </c>
      <c r="AY55" s="62">
        <f t="shared" si="6"/>
        <v>0.25867682882709053</v>
      </c>
      <c r="AZ55" s="62">
        <f t="shared" si="6"/>
        <v>-1.2591724197820477</v>
      </c>
      <c r="BA55" s="62">
        <f t="shared" si="5"/>
        <v>0.24570024570025917</v>
      </c>
    </row>
    <row r="56" spans="1:53" ht="15">
      <c r="A56" s="60">
        <v>49</v>
      </c>
      <c r="B56" s="60" t="s">
        <v>67</v>
      </c>
      <c r="C56" s="600">
        <v>864</v>
      </c>
      <c r="D56" s="600">
        <v>0</v>
      </c>
      <c r="E56" s="600">
        <v>346</v>
      </c>
      <c r="F56" s="600">
        <v>518</v>
      </c>
      <c r="G56" s="600">
        <v>0</v>
      </c>
      <c r="H56" s="600">
        <v>0</v>
      </c>
      <c r="I56" s="600">
        <v>0</v>
      </c>
      <c r="J56" s="600">
        <v>245787</v>
      </c>
      <c r="K56" s="600">
        <v>2250</v>
      </c>
      <c r="L56" s="600">
        <v>398284</v>
      </c>
      <c r="M56" s="593">
        <v>1.86</v>
      </c>
      <c r="N56" s="593">
        <v>117.89</v>
      </c>
      <c r="O56" s="600">
        <v>1571677</v>
      </c>
      <c r="P56" s="600">
        <v>2626472</v>
      </c>
      <c r="Q56" s="600">
        <v>423177</v>
      </c>
      <c r="R56" s="595">
        <v>732.98</v>
      </c>
      <c r="S56" s="595">
        <v>63.98</v>
      </c>
      <c r="T56" s="455">
        <v>857</v>
      </c>
      <c r="U56" s="455">
        <v>0</v>
      </c>
      <c r="V56" s="455">
        <v>342</v>
      </c>
      <c r="W56" s="455">
        <v>515</v>
      </c>
      <c r="X56" s="455">
        <v>0</v>
      </c>
      <c r="Y56" s="455">
        <v>0</v>
      </c>
      <c r="Z56" s="455">
        <v>0</v>
      </c>
      <c r="AA56" s="455">
        <v>235052</v>
      </c>
      <c r="AB56" s="455">
        <v>2146</v>
      </c>
      <c r="AC56" s="455">
        <v>409546</v>
      </c>
      <c r="AD56" s="455">
        <v>1.819181546</v>
      </c>
      <c r="AE56" s="455">
        <v>120.38335698699998</v>
      </c>
      <c r="AF56" s="455">
        <v>1599900</v>
      </c>
      <c r="AG56" s="455">
        <v>2625030</v>
      </c>
      <c r="AH56" s="455">
        <v>426819</v>
      </c>
      <c r="AI56" s="455">
        <v>727.667578475</v>
      </c>
      <c r="AJ56" s="455">
        <v>63.19</v>
      </c>
      <c r="AK56" s="62">
        <f aca="true" t="shared" si="7" ref="AK56:AZ71">(C56-T56)/T56*100</f>
        <v>0.8168028004667445</v>
      </c>
      <c r="AL56" s="62" t="e">
        <f t="shared" si="7"/>
        <v>#DIV/0!</v>
      </c>
      <c r="AM56" s="62">
        <f t="shared" si="7"/>
        <v>1.1695906432748537</v>
      </c>
      <c r="AN56" s="62">
        <f t="shared" si="7"/>
        <v>0.5825242718446602</v>
      </c>
      <c r="AO56" s="62" t="e">
        <f t="shared" si="7"/>
        <v>#DIV/0!</v>
      </c>
      <c r="AP56" s="62" t="e">
        <f t="shared" si="7"/>
        <v>#DIV/0!</v>
      </c>
      <c r="AQ56" s="62" t="e">
        <f t="shared" si="7"/>
        <v>#DIV/0!</v>
      </c>
      <c r="AR56" s="62">
        <f t="shared" si="7"/>
        <v>4.567074519680752</v>
      </c>
      <c r="AS56" s="62">
        <f t="shared" si="7"/>
        <v>4.846225535880708</v>
      </c>
      <c r="AT56" s="62">
        <f t="shared" si="7"/>
        <v>-2.7498742509998877</v>
      </c>
      <c r="AU56" s="62">
        <f t="shared" si="7"/>
        <v>2.243781226219632</v>
      </c>
      <c r="AV56" s="62">
        <f t="shared" si="7"/>
        <v>-2.071180808879784</v>
      </c>
      <c r="AW56" s="62">
        <f t="shared" si="7"/>
        <v>-1.7640477529845617</v>
      </c>
      <c r="AX56" s="62">
        <f t="shared" si="7"/>
        <v>0.054932705530984414</v>
      </c>
      <c r="AY56" s="62">
        <f t="shared" si="7"/>
        <v>-0.8532890991263276</v>
      </c>
      <c r="AZ56" s="62">
        <f t="shared" si="7"/>
        <v>0.7300615943523868</v>
      </c>
      <c r="BA56" s="62">
        <f t="shared" si="5"/>
        <v>1.2501978161101428</v>
      </c>
    </row>
    <row r="57" spans="1:53" ht="15">
      <c r="A57" s="60">
        <v>50</v>
      </c>
      <c r="B57" s="60" t="s">
        <v>68</v>
      </c>
      <c r="C57" s="600">
        <v>10295</v>
      </c>
      <c r="D57" s="600">
        <v>0</v>
      </c>
      <c r="E57" s="600">
        <v>2139</v>
      </c>
      <c r="F57" s="600">
        <v>8156</v>
      </c>
      <c r="G57" s="600">
        <v>208027</v>
      </c>
      <c r="H57" s="600">
        <v>0</v>
      </c>
      <c r="I57" s="600">
        <v>159085</v>
      </c>
      <c r="J57" s="600">
        <v>871589</v>
      </c>
      <c r="K57" s="600">
        <v>7353</v>
      </c>
      <c r="L57" s="600">
        <v>1220120</v>
      </c>
      <c r="M57" s="593">
        <v>2.07</v>
      </c>
      <c r="N57" s="593">
        <v>358.42</v>
      </c>
      <c r="O57" s="600">
        <v>13126277</v>
      </c>
      <c r="P57" s="600">
        <v>25283853</v>
      </c>
      <c r="Q57" s="600">
        <v>3453263</v>
      </c>
      <c r="R57" s="599">
        <v>10810.69</v>
      </c>
      <c r="S57" s="599">
        <v>552.98</v>
      </c>
      <c r="T57" s="454">
        <v>10357</v>
      </c>
      <c r="U57" s="454">
        <v>0</v>
      </c>
      <c r="V57" s="454">
        <v>2116</v>
      </c>
      <c r="W57" s="454">
        <v>8241</v>
      </c>
      <c r="X57" s="454">
        <v>205875</v>
      </c>
      <c r="Y57" s="454">
        <v>0</v>
      </c>
      <c r="Z57" s="454">
        <v>157972</v>
      </c>
      <c r="AA57" s="454">
        <v>847970</v>
      </c>
      <c r="AB57" s="454">
        <v>6859</v>
      </c>
      <c r="AC57" s="454">
        <v>1192923</v>
      </c>
      <c r="AD57" s="454">
        <v>2.11</v>
      </c>
      <c r="AE57" s="454">
        <v>341.92</v>
      </c>
      <c r="AF57" s="454">
        <v>12904005</v>
      </c>
      <c r="AG57" s="454">
        <v>25321252</v>
      </c>
      <c r="AH57" s="454">
        <v>3370675</v>
      </c>
      <c r="AI57" s="454">
        <v>10650.760932931</v>
      </c>
      <c r="AJ57" s="454">
        <v>546.82</v>
      </c>
      <c r="AK57" s="62">
        <f t="shared" si="7"/>
        <v>-0.5986289466061601</v>
      </c>
      <c r="AL57" s="62" t="e">
        <f t="shared" si="7"/>
        <v>#DIV/0!</v>
      </c>
      <c r="AM57" s="62">
        <f t="shared" si="7"/>
        <v>1.0869565217391304</v>
      </c>
      <c r="AN57" s="62">
        <f t="shared" si="7"/>
        <v>-1.0314282247300084</v>
      </c>
      <c r="AO57" s="62">
        <f t="shared" si="7"/>
        <v>1.0452944748026716</v>
      </c>
      <c r="AP57" s="62" t="e">
        <f t="shared" si="7"/>
        <v>#DIV/0!</v>
      </c>
      <c r="AQ57" s="62">
        <f t="shared" si="7"/>
        <v>0.7045552376370496</v>
      </c>
      <c r="AR57" s="62">
        <f t="shared" si="7"/>
        <v>2.785357972569784</v>
      </c>
      <c r="AS57" s="62">
        <f t="shared" si="7"/>
        <v>7.202216066481995</v>
      </c>
      <c r="AT57" s="62">
        <f t="shared" si="7"/>
        <v>2.27986215371822</v>
      </c>
      <c r="AU57" s="102">
        <f t="shared" si="7"/>
        <v>-1.8957345971564</v>
      </c>
      <c r="AV57" s="62">
        <f t="shared" si="7"/>
        <v>4.825690219934487</v>
      </c>
      <c r="AW57" s="62">
        <f t="shared" si="7"/>
        <v>1.7225039822907695</v>
      </c>
      <c r="AX57" s="62">
        <f t="shared" si="7"/>
        <v>-0.14769806801022317</v>
      </c>
      <c r="AY57" s="62">
        <f t="shared" si="7"/>
        <v>2.4501917271763074</v>
      </c>
      <c r="AZ57" s="62">
        <f t="shared" si="7"/>
        <v>1.5015740948096703</v>
      </c>
      <c r="BA57" s="62">
        <f t="shared" si="5"/>
        <v>1.126513295051382</v>
      </c>
    </row>
    <row r="58" spans="1:53" ht="15">
      <c r="A58" s="60">
        <v>51</v>
      </c>
      <c r="B58" s="60" t="s">
        <v>69</v>
      </c>
      <c r="C58" s="648">
        <v>666</v>
      </c>
      <c r="D58" s="648">
        <v>0</v>
      </c>
      <c r="E58" s="648">
        <v>263</v>
      </c>
      <c r="F58" s="666">
        <v>403</v>
      </c>
      <c r="G58" s="648">
        <v>4010</v>
      </c>
      <c r="H58" s="666">
        <v>0</v>
      </c>
      <c r="I58" s="667" t="s">
        <v>144</v>
      </c>
      <c r="J58" s="648">
        <v>0</v>
      </c>
      <c r="K58" s="648">
        <v>0</v>
      </c>
      <c r="L58" s="648">
        <v>0</v>
      </c>
      <c r="M58" s="648">
        <v>0</v>
      </c>
      <c r="N58" s="648">
        <v>0</v>
      </c>
      <c r="O58" s="648">
        <v>336676</v>
      </c>
      <c r="P58" s="648">
        <v>660040</v>
      </c>
      <c r="Q58" s="648">
        <v>134615</v>
      </c>
      <c r="R58" s="656">
        <v>219.500823358</v>
      </c>
      <c r="S58" s="656">
        <v>20.7225718</v>
      </c>
      <c r="T58" s="26">
        <v>655</v>
      </c>
      <c r="U58" s="26">
        <v>0</v>
      </c>
      <c r="V58" s="26">
        <v>261</v>
      </c>
      <c r="W58" s="26">
        <v>394</v>
      </c>
      <c r="X58" s="295">
        <v>3952</v>
      </c>
      <c r="Y58" s="295">
        <v>0</v>
      </c>
      <c r="Z58" s="295">
        <v>2148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318388</v>
      </c>
      <c r="AG58" s="26">
        <v>629754</v>
      </c>
      <c r="AH58" s="26">
        <v>129335</v>
      </c>
      <c r="AI58" s="296">
        <v>211.828210583</v>
      </c>
      <c r="AJ58" s="296">
        <v>19.503751119</v>
      </c>
      <c r="AK58" s="62">
        <f t="shared" si="7"/>
        <v>1.6793893129770994</v>
      </c>
      <c r="AL58" s="62" t="e">
        <f t="shared" si="7"/>
        <v>#DIV/0!</v>
      </c>
      <c r="AM58" s="62">
        <f t="shared" si="7"/>
        <v>0.7662835249042145</v>
      </c>
      <c r="AN58" s="102">
        <f t="shared" si="7"/>
        <v>2.284263959390863</v>
      </c>
      <c r="AO58" s="102">
        <f t="shared" si="7"/>
        <v>1.4676113360323886</v>
      </c>
      <c r="AP58" s="102" t="e">
        <f t="shared" si="7"/>
        <v>#DIV/0!</v>
      </c>
      <c r="AQ58" s="102">
        <f t="shared" si="7"/>
        <v>1.7690875232774672</v>
      </c>
      <c r="AR58" s="62" t="e">
        <f t="shared" si="7"/>
        <v>#DIV/0!</v>
      </c>
      <c r="AS58" s="62" t="e">
        <f t="shared" si="7"/>
        <v>#DIV/0!</v>
      </c>
      <c r="AT58" s="102" t="e">
        <f t="shared" si="7"/>
        <v>#DIV/0!</v>
      </c>
      <c r="AU58" s="102" t="e">
        <f t="shared" si="7"/>
        <v>#DIV/0!</v>
      </c>
      <c r="AV58" s="102" t="e">
        <f t="shared" si="7"/>
        <v>#DIV/0!</v>
      </c>
      <c r="AW58" s="62">
        <f t="shared" si="7"/>
        <v>5.743935072929885</v>
      </c>
      <c r="AX58" s="62">
        <f t="shared" si="7"/>
        <v>4.80917945737542</v>
      </c>
      <c r="AY58" s="62">
        <f t="shared" si="7"/>
        <v>4.082421618278115</v>
      </c>
      <c r="AZ58" s="645">
        <f t="shared" si="7"/>
        <v>3.6220920499130913</v>
      </c>
      <c r="BA58" s="645">
        <f t="shared" si="5"/>
        <v>6.249160346455918</v>
      </c>
    </row>
    <row r="59" spans="1:53" ht="15">
      <c r="A59" s="60">
        <v>52</v>
      </c>
      <c r="B59" s="60" t="s">
        <v>94</v>
      </c>
      <c r="C59" s="611">
        <v>122</v>
      </c>
      <c r="D59" s="612">
        <v>0</v>
      </c>
      <c r="E59" s="612">
        <v>35</v>
      </c>
      <c r="F59" s="612">
        <v>87</v>
      </c>
      <c r="G59" s="612">
        <v>0</v>
      </c>
      <c r="H59" s="612">
        <v>0</v>
      </c>
      <c r="I59" s="612">
        <v>0</v>
      </c>
      <c r="J59" s="569">
        <v>134527</v>
      </c>
      <c r="K59" s="569">
        <v>948</v>
      </c>
      <c r="L59" s="569">
        <v>175438</v>
      </c>
      <c r="M59" s="570">
        <v>0.76</v>
      </c>
      <c r="N59" s="570">
        <v>48.88</v>
      </c>
      <c r="O59" s="569">
        <v>277991</v>
      </c>
      <c r="P59" s="569">
        <v>445856</v>
      </c>
      <c r="Q59" s="569">
        <v>135321</v>
      </c>
      <c r="R59" s="570">
        <v>174</v>
      </c>
      <c r="S59" s="570">
        <v>24</v>
      </c>
      <c r="T59" s="384">
        <v>122</v>
      </c>
      <c r="U59" s="383">
        <v>0</v>
      </c>
      <c r="V59" s="383">
        <v>35</v>
      </c>
      <c r="W59" s="383">
        <v>87</v>
      </c>
      <c r="X59" s="383">
        <v>0</v>
      </c>
      <c r="Y59" s="383">
        <v>0</v>
      </c>
      <c r="Z59" s="383">
        <v>0</v>
      </c>
      <c r="AA59" s="371">
        <v>139633</v>
      </c>
      <c r="AB59" s="371">
        <v>906</v>
      </c>
      <c r="AC59" s="371">
        <v>187164</v>
      </c>
      <c r="AD59" s="389">
        <v>0.70323366</v>
      </c>
      <c r="AE59" s="389">
        <v>52.1992328</v>
      </c>
      <c r="AF59" s="371">
        <v>296799</v>
      </c>
      <c r="AG59" s="369">
        <v>459695</v>
      </c>
      <c r="AH59" s="368">
        <v>136621</v>
      </c>
      <c r="AI59" s="370">
        <v>178.11501060199998</v>
      </c>
      <c r="AJ59" s="370">
        <v>24.296020405</v>
      </c>
      <c r="AK59" s="62">
        <f t="shared" si="7"/>
        <v>0</v>
      </c>
      <c r="AL59" s="62" t="e">
        <f t="shared" si="7"/>
        <v>#DIV/0!</v>
      </c>
      <c r="AM59" s="62">
        <f t="shared" si="7"/>
        <v>0</v>
      </c>
      <c r="AN59" s="62">
        <f t="shared" si="7"/>
        <v>0</v>
      </c>
      <c r="AO59" s="62" t="e">
        <f t="shared" si="7"/>
        <v>#DIV/0!</v>
      </c>
      <c r="AP59" s="62" t="e">
        <f t="shared" si="7"/>
        <v>#DIV/0!</v>
      </c>
      <c r="AQ59" s="62" t="e">
        <f t="shared" si="7"/>
        <v>#DIV/0!</v>
      </c>
      <c r="AR59" s="62">
        <f t="shared" si="7"/>
        <v>-3.6567287102619006</v>
      </c>
      <c r="AS59" s="62">
        <f t="shared" si="7"/>
        <v>4.635761589403973</v>
      </c>
      <c r="AT59" s="62">
        <f t="shared" si="7"/>
        <v>-6.2650937146032355</v>
      </c>
      <c r="AU59" s="62">
        <f t="shared" si="7"/>
        <v>8.072187557120065</v>
      </c>
      <c r="AV59" s="62">
        <f t="shared" si="7"/>
        <v>-6.358776981871647</v>
      </c>
      <c r="AW59" s="62">
        <f t="shared" si="7"/>
        <v>-6.336948574624578</v>
      </c>
      <c r="AX59" s="62">
        <f t="shared" si="7"/>
        <v>-3.010474336244684</v>
      </c>
      <c r="AY59" s="62">
        <f t="shared" si="7"/>
        <v>-0.951537464957803</v>
      </c>
      <c r="AZ59" s="62">
        <f t="shared" si="7"/>
        <v>-2.3103109547544096</v>
      </c>
      <c r="BA59" s="62">
        <f t="shared" si="5"/>
        <v>-1.2183905020884847</v>
      </c>
    </row>
    <row r="60" spans="1:53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7"/>
        <v>#DIV/0!</v>
      </c>
      <c r="AL60" s="104" t="e">
        <f t="shared" si="7"/>
        <v>#DIV/0!</v>
      </c>
      <c r="AM60" s="104" t="e">
        <f t="shared" si="7"/>
        <v>#DIV/0!</v>
      </c>
      <c r="AN60" s="104" t="e">
        <f t="shared" si="7"/>
        <v>#DIV/0!</v>
      </c>
      <c r="AO60" s="104" t="e">
        <f t="shared" si="7"/>
        <v>#DIV/0!</v>
      </c>
      <c r="AP60" s="104" t="e">
        <f t="shared" si="7"/>
        <v>#DIV/0!</v>
      </c>
      <c r="AQ60" s="104" t="e">
        <f t="shared" si="7"/>
        <v>#DIV/0!</v>
      </c>
      <c r="AR60" s="104" t="e">
        <f t="shared" si="7"/>
        <v>#DIV/0!</v>
      </c>
      <c r="AS60" s="104" t="e">
        <f t="shared" si="7"/>
        <v>#DIV/0!</v>
      </c>
      <c r="AT60" s="104" t="e">
        <f t="shared" si="7"/>
        <v>#DIV/0!</v>
      </c>
      <c r="AU60" s="104" t="e">
        <f t="shared" si="7"/>
        <v>#DIV/0!</v>
      </c>
      <c r="AV60" s="104" t="e">
        <f t="shared" si="7"/>
        <v>#DIV/0!</v>
      </c>
      <c r="AW60" s="104" t="e">
        <f t="shared" si="7"/>
        <v>#DIV/0!</v>
      </c>
      <c r="AX60" s="104" t="e">
        <f t="shared" si="7"/>
        <v>#DIV/0!</v>
      </c>
      <c r="AY60" s="104" t="e">
        <f t="shared" si="7"/>
        <v>#DIV/0!</v>
      </c>
      <c r="AZ60" s="104" t="e">
        <f t="shared" si="7"/>
        <v>#DIV/0!</v>
      </c>
      <c r="BA60" s="104" t="e">
        <f t="shared" si="5"/>
        <v>#DIV/0!</v>
      </c>
    </row>
    <row r="61" spans="1:53" ht="15">
      <c r="A61" s="60">
        <v>54</v>
      </c>
      <c r="B61" s="60" t="s">
        <v>72</v>
      </c>
      <c r="C61" s="9">
        <v>0</v>
      </c>
      <c r="D61" s="9">
        <v>0</v>
      </c>
      <c r="E61" s="9">
        <v>0</v>
      </c>
      <c r="F61" s="9">
        <v>0</v>
      </c>
      <c r="G61" s="612">
        <v>18836</v>
      </c>
      <c r="H61" s="612">
        <v>0</v>
      </c>
      <c r="I61" s="612">
        <v>93057</v>
      </c>
      <c r="J61" s="569">
        <v>626628</v>
      </c>
      <c r="K61" s="569">
        <v>4344</v>
      </c>
      <c r="L61" s="569">
        <v>1520059</v>
      </c>
      <c r="M61" s="570">
        <v>2.99</v>
      </c>
      <c r="N61" s="570">
        <v>1189.49</v>
      </c>
      <c r="O61" s="613">
        <v>0</v>
      </c>
      <c r="P61" s="613">
        <v>0</v>
      </c>
      <c r="Q61" s="9">
        <v>0</v>
      </c>
      <c r="R61" s="10">
        <v>0</v>
      </c>
      <c r="S61" s="10">
        <v>0</v>
      </c>
      <c r="T61" s="3">
        <v>0</v>
      </c>
      <c r="U61" s="3">
        <v>0</v>
      </c>
      <c r="V61" s="3">
        <v>0</v>
      </c>
      <c r="W61" s="3">
        <v>0</v>
      </c>
      <c r="X61" s="383">
        <v>18461</v>
      </c>
      <c r="Y61" s="383">
        <v>0</v>
      </c>
      <c r="Z61" s="383">
        <v>93057</v>
      </c>
      <c r="AA61" s="371">
        <v>623854</v>
      </c>
      <c r="AB61" s="371">
        <v>4343</v>
      </c>
      <c r="AC61" s="371">
        <v>1728085.25</v>
      </c>
      <c r="AD61" s="389">
        <v>3.04403</v>
      </c>
      <c r="AE61" s="428">
        <v>1265.311070569762</v>
      </c>
      <c r="AF61" s="569">
        <v>0</v>
      </c>
      <c r="AG61" s="569">
        <v>0</v>
      </c>
      <c r="AH61" s="569">
        <v>0</v>
      </c>
      <c r="AI61" s="570">
        <v>0</v>
      </c>
      <c r="AJ61" s="570">
        <v>0</v>
      </c>
      <c r="AK61" s="62" t="e">
        <f t="shared" si="7"/>
        <v>#DIV/0!</v>
      </c>
      <c r="AL61" s="62" t="e">
        <f t="shared" si="7"/>
        <v>#DIV/0!</v>
      </c>
      <c r="AM61" s="62" t="e">
        <f t="shared" si="7"/>
        <v>#DIV/0!</v>
      </c>
      <c r="AN61" s="62" t="e">
        <f t="shared" si="7"/>
        <v>#DIV/0!</v>
      </c>
      <c r="AO61" s="62">
        <f t="shared" si="7"/>
        <v>2.0313092465196902</v>
      </c>
      <c r="AP61" s="62" t="e">
        <f t="shared" si="7"/>
        <v>#DIV/0!</v>
      </c>
      <c r="AQ61" s="62">
        <f t="shared" si="7"/>
        <v>0</v>
      </c>
      <c r="AR61" s="62">
        <f t="shared" si="7"/>
        <v>0.4446553199947424</v>
      </c>
      <c r="AS61" s="62">
        <f t="shared" si="7"/>
        <v>0.023025558369790467</v>
      </c>
      <c r="AT61" s="62">
        <f t="shared" si="7"/>
        <v>-12.037962247522222</v>
      </c>
      <c r="AU61" s="62">
        <f t="shared" si="7"/>
        <v>-1.7749496555552864</v>
      </c>
      <c r="AV61" s="62">
        <f t="shared" si="7"/>
        <v>-5.99228698249042</v>
      </c>
      <c r="AW61" s="62" t="e">
        <f t="shared" si="7"/>
        <v>#DIV/0!</v>
      </c>
      <c r="AX61" s="62" t="e">
        <f t="shared" si="7"/>
        <v>#DIV/0!</v>
      </c>
      <c r="AY61" s="62" t="e">
        <f t="shared" si="7"/>
        <v>#DIV/0!</v>
      </c>
      <c r="AZ61" s="62" t="e">
        <f t="shared" si="7"/>
        <v>#DIV/0!</v>
      </c>
      <c r="BA61" s="62" t="e">
        <f t="shared" si="5"/>
        <v>#DIV/0!</v>
      </c>
    </row>
    <row r="62" spans="1:53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7"/>
        <v>#DIV/0!</v>
      </c>
      <c r="AL62" s="104" t="e">
        <f t="shared" si="7"/>
        <v>#DIV/0!</v>
      </c>
      <c r="AM62" s="104" t="e">
        <f t="shared" si="7"/>
        <v>#DIV/0!</v>
      </c>
      <c r="AN62" s="104" t="e">
        <f t="shared" si="7"/>
        <v>#DIV/0!</v>
      </c>
      <c r="AO62" s="104" t="e">
        <f t="shared" si="7"/>
        <v>#DIV/0!</v>
      </c>
      <c r="AP62" s="104" t="e">
        <f t="shared" si="7"/>
        <v>#DIV/0!</v>
      </c>
      <c r="AQ62" s="104" t="e">
        <f t="shared" si="7"/>
        <v>#DIV/0!</v>
      </c>
      <c r="AR62" s="104" t="e">
        <f t="shared" si="7"/>
        <v>#DIV/0!</v>
      </c>
      <c r="AS62" s="104" t="e">
        <f t="shared" si="7"/>
        <v>#DIV/0!</v>
      </c>
      <c r="AT62" s="104" t="e">
        <f t="shared" si="7"/>
        <v>#DIV/0!</v>
      </c>
      <c r="AU62" s="104" t="e">
        <f t="shared" si="7"/>
        <v>#DIV/0!</v>
      </c>
      <c r="AV62" s="104" t="e">
        <f t="shared" si="7"/>
        <v>#DIV/0!</v>
      </c>
      <c r="AW62" s="104" t="e">
        <f t="shared" si="7"/>
        <v>#DIV/0!</v>
      </c>
      <c r="AX62" s="104" t="e">
        <f t="shared" si="7"/>
        <v>#DIV/0!</v>
      </c>
      <c r="AY62" s="104" t="e">
        <f t="shared" si="7"/>
        <v>#DIV/0!</v>
      </c>
      <c r="AZ62" s="104" t="e">
        <f t="shared" si="7"/>
        <v>#DIV/0!</v>
      </c>
      <c r="BA62" s="104" t="e">
        <f t="shared" si="5"/>
        <v>#DIV/0!</v>
      </c>
    </row>
    <row r="63" spans="1:53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7"/>
        <v>#DIV/0!</v>
      </c>
      <c r="AL63" s="104" t="e">
        <f t="shared" si="7"/>
        <v>#DIV/0!</v>
      </c>
      <c r="AM63" s="104" t="e">
        <f t="shared" si="7"/>
        <v>#DIV/0!</v>
      </c>
      <c r="AN63" s="104" t="e">
        <f t="shared" si="7"/>
        <v>#DIV/0!</v>
      </c>
      <c r="AO63" s="104" t="e">
        <f t="shared" si="7"/>
        <v>#DIV/0!</v>
      </c>
      <c r="AP63" s="104" t="e">
        <f t="shared" si="7"/>
        <v>#DIV/0!</v>
      </c>
      <c r="AQ63" s="104" t="e">
        <f t="shared" si="7"/>
        <v>#DIV/0!</v>
      </c>
      <c r="AR63" s="104" t="e">
        <f t="shared" si="7"/>
        <v>#DIV/0!</v>
      </c>
      <c r="AS63" s="104" t="e">
        <f t="shared" si="7"/>
        <v>#DIV/0!</v>
      </c>
      <c r="AT63" s="104" t="e">
        <f t="shared" si="7"/>
        <v>#DIV/0!</v>
      </c>
      <c r="AU63" s="104" t="e">
        <f t="shared" si="7"/>
        <v>#DIV/0!</v>
      </c>
      <c r="AV63" s="104" t="e">
        <f t="shared" si="7"/>
        <v>#DIV/0!</v>
      </c>
      <c r="AW63" s="104" t="e">
        <f t="shared" si="7"/>
        <v>#DIV/0!</v>
      </c>
      <c r="AX63" s="104" t="e">
        <f t="shared" si="7"/>
        <v>#DIV/0!</v>
      </c>
      <c r="AY63" s="104" t="e">
        <f t="shared" si="7"/>
        <v>#DIV/0!</v>
      </c>
      <c r="AZ63" s="104" t="e">
        <f t="shared" si="7"/>
        <v>#DIV/0!</v>
      </c>
      <c r="BA63" s="104" t="e">
        <f t="shared" si="5"/>
        <v>#DIV/0!</v>
      </c>
    </row>
    <row r="64" spans="1:53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7"/>
        <v>#DIV/0!</v>
      </c>
      <c r="AL64" s="104" t="e">
        <f t="shared" si="7"/>
        <v>#DIV/0!</v>
      </c>
      <c r="AM64" s="104" t="e">
        <f t="shared" si="7"/>
        <v>#DIV/0!</v>
      </c>
      <c r="AN64" s="104" t="e">
        <f t="shared" si="7"/>
        <v>#DIV/0!</v>
      </c>
      <c r="AO64" s="104" t="e">
        <f t="shared" si="7"/>
        <v>#DIV/0!</v>
      </c>
      <c r="AP64" s="104" t="e">
        <f t="shared" si="7"/>
        <v>#DIV/0!</v>
      </c>
      <c r="AQ64" s="104" t="e">
        <f t="shared" si="7"/>
        <v>#DIV/0!</v>
      </c>
      <c r="AR64" s="104" t="e">
        <f t="shared" si="7"/>
        <v>#DIV/0!</v>
      </c>
      <c r="AS64" s="104" t="e">
        <f t="shared" si="7"/>
        <v>#DIV/0!</v>
      </c>
      <c r="AT64" s="104" t="e">
        <f t="shared" si="7"/>
        <v>#DIV/0!</v>
      </c>
      <c r="AU64" s="104" t="e">
        <f t="shared" si="7"/>
        <v>#DIV/0!</v>
      </c>
      <c r="AV64" s="104" t="e">
        <f t="shared" si="7"/>
        <v>#DIV/0!</v>
      </c>
      <c r="AW64" s="104" t="e">
        <f t="shared" si="7"/>
        <v>#DIV/0!</v>
      </c>
      <c r="AX64" s="104" t="e">
        <f t="shared" si="7"/>
        <v>#DIV/0!</v>
      </c>
      <c r="AY64" s="104" t="e">
        <f t="shared" si="7"/>
        <v>#DIV/0!</v>
      </c>
      <c r="AZ64" s="104" t="e">
        <f t="shared" si="7"/>
        <v>#DIV/0!</v>
      </c>
      <c r="BA64" s="104" t="e">
        <f t="shared" si="5"/>
        <v>#DIV/0!</v>
      </c>
    </row>
    <row r="65" spans="1:53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7"/>
        <v>#DIV/0!</v>
      </c>
      <c r="AL65" s="104" t="e">
        <f t="shared" si="7"/>
        <v>#DIV/0!</v>
      </c>
      <c r="AM65" s="104" t="e">
        <f t="shared" si="7"/>
        <v>#DIV/0!</v>
      </c>
      <c r="AN65" s="104" t="e">
        <f t="shared" si="7"/>
        <v>#DIV/0!</v>
      </c>
      <c r="AO65" s="104" t="e">
        <f t="shared" si="7"/>
        <v>#DIV/0!</v>
      </c>
      <c r="AP65" s="104" t="e">
        <f t="shared" si="7"/>
        <v>#DIV/0!</v>
      </c>
      <c r="AQ65" s="104" t="e">
        <f t="shared" si="7"/>
        <v>#DIV/0!</v>
      </c>
      <c r="AR65" s="104" t="e">
        <f t="shared" si="7"/>
        <v>#DIV/0!</v>
      </c>
      <c r="AS65" s="104" t="e">
        <f t="shared" si="7"/>
        <v>#DIV/0!</v>
      </c>
      <c r="AT65" s="104" t="e">
        <f t="shared" si="7"/>
        <v>#DIV/0!</v>
      </c>
      <c r="AU65" s="104" t="e">
        <f t="shared" si="7"/>
        <v>#DIV/0!</v>
      </c>
      <c r="AV65" s="104" t="e">
        <f t="shared" si="7"/>
        <v>#DIV/0!</v>
      </c>
      <c r="AW65" s="104" t="e">
        <f t="shared" si="7"/>
        <v>#DIV/0!</v>
      </c>
      <c r="AX65" s="104" t="e">
        <f t="shared" si="7"/>
        <v>#DIV/0!</v>
      </c>
      <c r="AY65" s="104" t="e">
        <f t="shared" si="7"/>
        <v>#DIV/0!</v>
      </c>
      <c r="AZ65" s="104" t="e">
        <f t="shared" si="7"/>
        <v>#DIV/0!</v>
      </c>
      <c r="BA65" s="104" t="e">
        <f t="shared" si="5"/>
        <v>#DIV/0!</v>
      </c>
    </row>
    <row r="66" spans="1:53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7"/>
        <v>#DIV/0!</v>
      </c>
      <c r="AL66" s="104" t="e">
        <f t="shared" si="7"/>
        <v>#DIV/0!</v>
      </c>
      <c r="AM66" s="104" t="e">
        <f t="shared" si="7"/>
        <v>#DIV/0!</v>
      </c>
      <c r="AN66" s="104" t="e">
        <f t="shared" si="7"/>
        <v>#DIV/0!</v>
      </c>
      <c r="AO66" s="104" t="e">
        <f t="shared" si="7"/>
        <v>#DIV/0!</v>
      </c>
      <c r="AP66" s="104" t="e">
        <f t="shared" si="7"/>
        <v>#DIV/0!</v>
      </c>
      <c r="AQ66" s="104" t="e">
        <f t="shared" si="7"/>
        <v>#DIV/0!</v>
      </c>
      <c r="AR66" s="104" t="e">
        <f t="shared" si="7"/>
        <v>#DIV/0!</v>
      </c>
      <c r="AS66" s="104" t="e">
        <f t="shared" si="7"/>
        <v>#DIV/0!</v>
      </c>
      <c r="AT66" s="104" t="e">
        <f t="shared" si="7"/>
        <v>#DIV/0!</v>
      </c>
      <c r="AU66" s="104" t="e">
        <f t="shared" si="7"/>
        <v>#DIV/0!</v>
      </c>
      <c r="AV66" s="104" t="e">
        <f t="shared" si="7"/>
        <v>#DIV/0!</v>
      </c>
      <c r="AW66" s="104" t="e">
        <f t="shared" si="7"/>
        <v>#DIV/0!</v>
      </c>
      <c r="AX66" s="104" t="e">
        <f t="shared" si="7"/>
        <v>#DIV/0!</v>
      </c>
      <c r="AY66" s="104" t="e">
        <f t="shared" si="7"/>
        <v>#DIV/0!</v>
      </c>
      <c r="AZ66" s="104" t="e">
        <f t="shared" si="7"/>
        <v>#DIV/0!</v>
      </c>
      <c r="BA66" s="104" t="e">
        <f t="shared" si="5"/>
        <v>#DIV/0!</v>
      </c>
    </row>
    <row r="67" spans="1:53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7"/>
        <v>#DIV/0!</v>
      </c>
      <c r="AL67" s="104" t="e">
        <f t="shared" si="7"/>
        <v>#DIV/0!</v>
      </c>
      <c r="AM67" s="104" t="e">
        <f t="shared" si="7"/>
        <v>#DIV/0!</v>
      </c>
      <c r="AN67" s="104" t="e">
        <f t="shared" si="7"/>
        <v>#DIV/0!</v>
      </c>
      <c r="AO67" s="104" t="e">
        <f t="shared" si="7"/>
        <v>#DIV/0!</v>
      </c>
      <c r="AP67" s="104" t="e">
        <f t="shared" si="7"/>
        <v>#DIV/0!</v>
      </c>
      <c r="AQ67" s="104" t="e">
        <f t="shared" si="7"/>
        <v>#DIV/0!</v>
      </c>
      <c r="AR67" s="104" t="e">
        <f t="shared" si="7"/>
        <v>#DIV/0!</v>
      </c>
      <c r="AS67" s="104" t="e">
        <f t="shared" si="7"/>
        <v>#DIV/0!</v>
      </c>
      <c r="AT67" s="104" t="e">
        <f t="shared" si="7"/>
        <v>#DIV/0!</v>
      </c>
      <c r="AU67" s="104" t="e">
        <f t="shared" si="7"/>
        <v>#DIV/0!</v>
      </c>
      <c r="AV67" s="104" t="e">
        <f t="shared" si="7"/>
        <v>#DIV/0!</v>
      </c>
      <c r="AW67" s="104" t="e">
        <f t="shared" si="7"/>
        <v>#DIV/0!</v>
      </c>
      <c r="AX67" s="104" t="e">
        <f t="shared" si="7"/>
        <v>#DIV/0!</v>
      </c>
      <c r="AY67" s="104" t="e">
        <f t="shared" si="7"/>
        <v>#DIV/0!</v>
      </c>
      <c r="AZ67" s="104" t="e">
        <f t="shared" si="7"/>
        <v>#DIV/0!</v>
      </c>
      <c r="BA67" s="104" t="e">
        <f t="shared" si="5"/>
        <v>#DIV/0!</v>
      </c>
    </row>
    <row r="68" spans="1:53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7"/>
        <v>#DIV/0!</v>
      </c>
      <c r="AL68" s="104" t="e">
        <f t="shared" si="7"/>
        <v>#DIV/0!</v>
      </c>
      <c r="AM68" s="104" t="e">
        <f t="shared" si="7"/>
        <v>#DIV/0!</v>
      </c>
      <c r="AN68" s="104" t="e">
        <f t="shared" si="7"/>
        <v>#DIV/0!</v>
      </c>
      <c r="AO68" s="104" t="e">
        <f t="shared" si="7"/>
        <v>#DIV/0!</v>
      </c>
      <c r="AP68" s="104" t="e">
        <f t="shared" si="7"/>
        <v>#DIV/0!</v>
      </c>
      <c r="AQ68" s="104" t="e">
        <f t="shared" si="7"/>
        <v>#DIV/0!</v>
      </c>
      <c r="AR68" s="104" t="e">
        <f t="shared" si="7"/>
        <v>#DIV/0!</v>
      </c>
      <c r="AS68" s="104" t="e">
        <f t="shared" si="7"/>
        <v>#DIV/0!</v>
      </c>
      <c r="AT68" s="104" t="e">
        <f t="shared" si="7"/>
        <v>#DIV/0!</v>
      </c>
      <c r="AU68" s="104" t="e">
        <f t="shared" si="7"/>
        <v>#DIV/0!</v>
      </c>
      <c r="AV68" s="104" t="e">
        <f t="shared" si="7"/>
        <v>#DIV/0!</v>
      </c>
      <c r="AW68" s="104" t="e">
        <f t="shared" si="7"/>
        <v>#DIV/0!</v>
      </c>
      <c r="AX68" s="104" t="e">
        <f t="shared" si="7"/>
        <v>#DIV/0!</v>
      </c>
      <c r="AY68" s="104" t="e">
        <f t="shared" si="7"/>
        <v>#DIV/0!</v>
      </c>
      <c r="AZ68" s="104" t="e">
        <f t="shared" si="7"/>
        <v>#DIV/0!</v>
      </c>
      <c r="BA68" s="104" t="e">
        <f t="shared" si="5"/>
        <v>#DIV/0!</v>
      </c>
    </row>
    <row r="69" spans="1:53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7"/>
        <v>#DIV/0!</v>
      </c>
      <c r="AL69" s="104" t="e">
        <f t="shared" si="7"/>
        <v>#DIV/0!</v>
      </c>
      <c r="AM69" s="104" t="e">
        <f t="shared" si="7"/>
        <v>#DIV/0!</v>
      </c>
      <c r="AN69" s="104" t="e">
        <f t="shared" si="7"/>
        <v>#DIV/0!</v>
      </c>
      <c r="AO69" s="104" t="e">
        <f t="shared" si="7"/>
        <v>#DIV/0!</v>
      </c>
      <c r="AP69" s="104" t="e">
        <f t="shared" si="7"/>
        <v>#DIV/0!</v>
      </c>
      <c r="AQ69" s="104" t="e">
        <f t="shared" si="7"/>
        <v>#DIV/0!</v>
      </c>
      <c r="AR69" s="104" t="e">
        <f t="shared" si="7"/>
        <v>#DIV/0!</v>
      </c>
      <c r="AS69" s="104" t="e">
        <f t="shared" si="7"/>
        <v>#DIV/0!</v>
      </c>
      <c r="AT69" s="104" t="e">
        <f t="shared" si="7"/>
        <v>#DIV/0!</v>
      </c>
      <c r="AU69" s="104" t="e">
        <f t="shared" si="7"/>
        <v>#DIV/0!</v>
      </c>
      <c r="AV69" s="104" t="e">
        <f t="shared" si="7"/>
        <v>#DIV/0!</v>
      </c>
      <c r="AW69" s="104" t="e">
        <f t="shared" si="7"/>
        <v>#DIV/0!</v>
      </c>
      <c r="AX69" s="104" t="e">
        <f t="shared" si="7"/>
        <v>#DIV/0!</v>
      </c>
      <c r="AY69" s="104" t="e">
        <f t="shared" si="7"/>
        <v>#DIV/0!</v>
      </c>
      <c r="AZ69" s="104" t="e">
        <f t="shared" si="7"/>
        <v>#DIV/0!</v>
      </c>
      <c r="BA69" s="104" t="e">
        <f t="shared" si="5"/>
        <v>#DIV/0!</v>
      </c>
    </row>
    <row r="70" spans="1:53" ht="15">
      <c r="A70" s="60">
        <v>63</v>
      </c>
      <c r="B70" s="60" t="s">
        <v>73</v>
      </c>
      <c r="C70" s="611">
        <v>0</v>
      </c>
      <c r="D70" s="612">
        <v>0</v>
      </c>
      <c r="E70" s="612">
        <v>0</v>
      </c>
      <c r="F70" s="612">
        <v>0</v>
      </c>
      <c r="G70" s="612">
        <v>0</v>
      </c>
      <c r="H70" s="612">
        <v>0</v>
      </c>
      <c r="I70" s="612">
        <v>0</v>
      </c>
      <c r="J70" s="569">
        <v>0</v>
      </c>
      <c r="K70" s="569">
        <v>0</v>
      </c>
      <c r="L70" s="569">
        <v>0</v>
      </c>
      <c r="M70" s="570">
        <v>0</v>
      </c>
      <c r="N70" s="570">
        <v>0</v>
      </c>
      <c r="O70" s="569">
        <v>18312</v>
      </c>
      <c r="P70" s="569">
        <v>1837</v>
      </c>
      <c r="Q70" s="569">
        <v>1604</v>
      </c>
      <c r="R70" s="570">
        <v>1.12</v>
      </c>
      <c r="S70" s="570">
        <v>0.53</v>
      </c>
      <c r="T70" s="384">
        <v>0</v>
      </c>
      <c r="U70" s="383">
        <v>0</v>
      </c>
      <c r="V70" s="383"/>
      <c r="W70" s="383">
        <v>0</v>
      </c>
      <c r="X70" s="383">
        <v>0</v>
      </c>
      <c r="Y70" s="383">
        <v>0</v>
      </c>
      <c r="Z70" s="383">
        <v>0</v>
      </c>
      <c r="AA70" s="371">
        <v>0</v>
      </c>
      <c r="AB70" s="371">
        <v>0</v>
      </c>
      <c r="AC70" s="371">
        <v>0</v>
      </c>
      <c r="AD70" s="371">
        <v>0</v>
      </c>
      <c r="AE70" s="371">
        <v>0</v>
      </c>
      <c r="AF70" s="371">
        <v>12443</v>
      </c>
      <c r="AG70" s="369">
        <v>2346</v>
      </c>
      <c r="AH70" s="368">
        <v>1658</v>
      </c>
      <c r="AI70" s="370">
        <v>1.336004752</v>
      </c>
      <c r="AJ70" s="370">
        <v>0.435459147</v>
      </c>
      <c r="AK70" s="70" t="e">
        <f t="shared" si="7"/>
        <v>#DIV/0!</v>
      </c>
      <c r="AL70" s="62" t="e">
        <f t="shared" si="7"/>
        <v>#DIV/0!</v>
      </c>
      <c r="AM70" s="70" t="e">
        <f t="shared" si="7"/>
        <v>#DIV/0!</v>
      </c>
      <c r="AN70" s="62" t="e">
        <f t="shared" si="7"/>
        <v>#DIV/0!</v>
      </c>
      <c r="AO70" s="62" t="e">
        <f t="shared" si="7"/>
        <v>#DIV/0!</v>
      </c>
      <c r="AP70" s="62" t="e">
        <f t="shared" si="7"/>
        <v>#DIV/0!</v>
      </c>
      <c r="AQ70" s="62" t="e">
        <f t="shared" si="7"/>
        <v>#DIV/0!</v>
      </c>
      <c r="AR70" s="70" t="e">
        <f t="shared" si="7"/>
        <v>#DIV/0!</v>
      </c>
      <c r="AS70" s="62" t="e">
        <f t="shared" si="7"/>
        <v>#DIV/0!</v>
      </c>
      <c r="AT70" s="102" t="e">
        <f t="shared" si="7"/>
        <v>#DIV/0!</v>
      </c>
      <c r="AU70" s="102" t="e">
        <f t="shared" si="7"/>
        <v>#DIV/0!</v>
      </c>
      <c r="AV70" s="102" t="e">
        <f t="shared" si="7"/>
        <v>#DIV/0!</v>
      </c>
      <c r="AW70" s="102">
        <f t="shared" si="7"/>
        <v>47.16708189343406</v>
      </c>
      <c r="AX70" s="70">
        <f t="shared" si="7"/>
        <v>-21.696504688832054</v>
      </c>
      <c r="AY70" s="70">
        <f t="shared" si="7"/>
        <v>-3.2569360675512664</v>
      </c>
      <c r="AZ70" s="70">
        <f t="shared" si="7"/>
        <v>-16.167962851677036</v>
      </c>
      <c r="BA70" s="70">
        <f t="shared" si="5"/>
        <v>21.71061364798936</v>
      </c>
    </row>
    <row r="71" spans="1:53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t="shared" si="7"/>
        <v>#DIV/0!</v>
      </c>
      <c r="AL71" s="104" t="e">
        <f t="shared" si="7"/>
        <v>#DIV/0!</v>
      </c>
      <c r="AM71" s="104" t="e">
        <f t="shared" si="7"/>
        <v>#DIV/0!</v>
      </c>
      <c r="AN71" s="104" t="e">
        <f t="shared" si="7"/>
        <v>#DIV/0!</v>
      </c>
      <c r="AO71" s="104" t="e">
        <f t="shared" si="7"/>
        <v>#DIV/0!</v>
      </c>
      <c r="AP71" s="104" t="e">
        <f t="shared" si="7"/>
        <v>#DIV/0!</v>
      </c>
      <c r="AQ71" s="104" t="e">
        <f t="shared" si="7"/>
        <v>#DIV/0!</v>
      </c>
      <c r="AR71" s="104" t="e">
        <f t="shared" si="7"/>
        <v>#DIV/0!</v>
      </c>
      <c r="AS71" s="104" t="e">
        <f t="shared" si="7"/>
        <v>#DIV/0!</v>
      </c>
      <c r="AT71" s="104" t="e">
        <f t="shared" si="7"/>
        <v>#DIV/0!</v>
      </c>
      <c r="AU71" s="104" t="e">
        <f t="shared" si="7"/>
        <v>#DIV/0!</v>
      </c>
      <c r="AV71" s="104" t="e">
        <f t="shared" si="7"/>
        <v>#DIV/0!</v>
      </c>
      <c r="AW71" s="104" t="e">
        <f t="shared" si="7"/>
        <v>#DIV/0!</v>
      </c>
      <c r="AX71" s="104" t="e">
        <f t="shared" si="7"/>
        <v>#DIV/0!</v>
      </c>
      <c r="AY71" s="104" t="e">
        <f t="shared" si="7"/>
        <v>#DIV/0!</v>
      </c>
      <c r="AZ71" s="104" t="e">
        <f aca="true" t="shared" si="8" ref="AK71:AZ86">(R71-AI71)/AI71*100</f>
        <v>#DIV/0!</v>
      </c>
      <c r="BA71" s="104" t="e">
        <f t="shared" si="5"/>
        <v>#DIV/0!</v>
      </c>
    </row>
    <row r="72" spans="1:53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8"/>
        <v>#DIV/0!</v>
      </c>
      <c r="AL72" s="104" t="e">
        <f t="shared" si="8"/>
        <v>#DIV/0!</v>
      </c>
      <c r="AM72" s="104" t="e">
        <f t="shared" si="8"/>
        <v>#DIV/0!</v>
      </c>
      <c r="AN72" s="104" t="e">
        <f t="shared" si="8"/>
        <v>#DIV/0!</v>
      </c>
      <c r="AO72" s="104" t="e">
        <f t="shared" si="8"/>
        <v>#DIV/0!</v>
      </c>
      <c r="AP72" s="104" t="e">
        <f t="shared" si="8"/>
        <v>#DIV/0!</v>
      </c>
      <c r="AQ72" s="104" t="e">
        <f t="shared" si="8"/>
        <v>#DIV/0!</v>
      </c>
      <c r="AR72" s="104" t="e">
        <f t="shared" si="8"/>
        <v>#DIV/0!</v>
      </c>
      <c r="AS72" s="104" t="e">
        <f t="shared" si="8"/>
        <v>#DIV/0!</v>
      </c>
      <c r="AT72" s="104" t="e">
        <f t="shared" si="8"/>
        <v>#DIV/0!</v>
      </c>
      <c r="AU72" s="104" t="e">
        <f t="shared" si="8"/>
        <v>#DIV/0!</v>
      </c>
      <c r="AV72" s="104" t="e">
        <f t="shared" si="8"/>
        <v>#DIV/0!</v>
      </c>
      <c r="AW72" s="104" t="e">
        <f t="shared" si="8"/>
        <v>#DIV/0!</v>
      </c>
      <c r="AX72" s="104" t="e">
        <f t="shared" si="8"/>
        <v>#DIV/0!</v>
      </c>
      <c r="AY72" s="104" t="e">
        <f t="shared" si="8"/>
        <v>#DIV/0!</v>
      </c>
      <c r="AZ72" s="104" t="e">
        <f t="shared" si="8"/>
        <v>#DIV/0!</v>
      </c>
      <c r="BA72" s="104" t="e">
        <f t="shared" si="5"/>
        <v>#DIV/0!</v>
      </c>
    </row>
    <row r="73" spans="1:53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8"/>
        <v>#DIV/0!</v>
      </c>
      <c r="AL73" s="104" t="e">
        <f t="shared" si="8"/>
        <v>#DIV/0!</v>
      </c>
      <c r="AM73" s="104" t="e">
        <f t="shared" si="8"/>
        <v>#DIV/0!</v>
      </c>
      <c r="AN73" s="104" t="e">
        <f t="shared" si="8"/>
        <v>#DIV/0!</v>
      </c>
      <c r="AO73" s="104" t="e">
        <f t="shared" si="8"/>
        <v>#DIV/0!</v>
      </c>
      <c r="AP73" s="104" t="e">
        <f t="shared" si="8"/>
        <v>#DIV/0!</v>
      </c>
      <c r="AQ73" s="104" t="e">
        <f t="shared" si="8"/>
        <v>#DIV/0!</v>
      </c>
      <c r="AR73" s="104" t="e">
        <f t="shared" si="8"/>
        <v>#DIV/0!</v>
      </c>
      <c r="AS73" s="104" t="e">
        <f t="shared" si="8"/>
        <v>#DIV/0!</v>
      </c>
      <c r="AT73" s="104" t="e">
        <f t="shared" si="8"/>
        <v>#DIV/0!</v>
      </c>
      <c r="AU73" s="104" t="e">
        <f t="shared" si="8"/>
        <v>#DIV/0!</v>
      </c>
      <c r="AV73" s="104" t="e">
        <f t="shared" si="8"/>
        <v>#DIV/0!</v>
      </c>
      <c r="AW73" s="104" t="e">
        <f t="shared" si="8"/>
        <v>#DIV/0!</v>
      </c>
      <c r="AX73" s="104" t="e">
        <f t="shared" si="8"/>
        <v>#DIV/0!</v>
      </c>
      <c r="AY73" s="104" t="e">
        <f t="shared" si="8"/>
        <v>#DIV/0!</v>
      </c>
      <c r="AZ73" s="104" t="e">
        <f t="shared" si="8"/>
        <v>#DIV/0!</v>
      </c>
      <c r="BA73" s="104" t="e">
        <f t="shared" si="5"/>
        <v>#DIV/0!</v>
      </c>
    </row>
    <row r="74" spans="1:53" ht="15">
      <c r="A74" s="60">
        <v>67</v>
      </c>
      <c r="B74" s="60" t="s">
        <v>74</v>
      </c>
      <c r="C74" s="614">
        <v>695</v>
      </c>
      <c r="D74" s="615">
        <v>0</v>
      </c>
      <c r="E74" s="615">
        <v>58</v>
      </c>
      <c r="F74" s="615">
        <v>637</v>
      </c>
      <c r="G74" s="616">
        <v>11251</v>
      </c>
      <c r="H74" s="615">
        <v>0</v>
      </c>
      <c r="I74" s="616">
        <v>7519</v>
      </c>
      <c r="J74" s="617">
        <v>2331126</v>
      </c>
      <c r="K74" s="615">
        <v>27841</v>
      </c>
      <c r="L74" s="618">
        <v>6771932</v>
      </c>
      <c r="M74" s="570">
        <v>21.81</v>
      </c>
      <c r="N74" s="570">
        <v>1774.47</v>
      </c>
      <c r="O74" s="617">
        <v>2139978</v>
      </c>
      <c r="P74" s="617">
        <v>3496864</v>
      </c>
      <c r="Q74" s="617">
        <v>1629888</v>
      </c>
      <c r="R74" s="619">
        <v>1209</v>
      </c>
      <c r="S74" s="620">
        <v>333.4</v>
      </c>
      <c r="T74" s="447">
        <v>700</v>
      </c>
      <c r="U74" s="445">
        <v>0</v>
      </c>
      <c r="V74" s="445">
        <v>58</v>
      </c>
      <c r="W74" s="445">
        <v>642</v>
      </c>
      <c r="X74" s="450">
        <v>11073</v>
      </c>
      <c r="Y74" s="445">
        <v>0</v>
      </c>
      <c r="Z74" s="450">
        <v>7789</v>
      </c>
      <c r="AA74" s="444">
        <v>2321063</v>
      </c>
      <c r="AB74" s="445">
        <v>27958</v>
      </c>
      <c r="AC74" s="448">
        <v>6909415</v>
      </c>
      <c r="AD74" s="446">
        <v>21.921286377</v>
      </c>
      <c r="AE74" s="446">
        <v>1838.544250874</v>
      </c>
      <c r="AF74" s="444">
        <v>2136387</v>
      </c>
      <c r="AG74" s="444">
        <v>3431507</v>
      </c>
      <c r="AH74" s="444">
        <v>1629104</v>
      </c>
      <c r="AI74" s="449">
        <v>1162.95</v>
      </c>
      <c r="AJ74" s="444">
        <v>328.6</v>
      </c>
      <c r="AK74" s="62">
        <f t="shared" si="8"/>
        <v>-0.7142857142857143</v>
      </c>
      <c r="AL74" s="62" t="e">
        <f t="shared" si="8"/>
        <v>#DIV/0!</v>
      </c>
      <c r="AM74" s="62">
        <f t="shared" si="8"/>
        <v>0</v>
      </c>
      <c r="AN74" s="62">
        <f t="shared" si="8"/>
        <v>-0.778816199376947</v>
      </c>
      <c r="AO74" s="62">
        <f t="shared" si="8"/>
        <v>1.6075137722387791</v>
      </c>
      <c r="AP74" s="62" t="e">
        <f t="shared" si="8"/>
        <v>#DIV/0!</v>
      </c>
      <c r="AQ74" s="62">
        <f t="shared" si="8"/>
        <v>-3.46642701245346</v>
      </c>
      <c r="AR74" s="62">
        <f t="shared" si="8"/>
        <v>0.4335513512558686</v>
      </c>
      <c r="AS74" s="62">
        <f t="shared" si="8"/>
        <v>-0.41848487016238645</v>
      </c>
      <c r="AT74" s="62">
        <f t="shared" si="8"/>
        <v>-1.9897921893532229</v>
      </c>
      <c r="AU74" s="62">
        <f t="shared" si="8"/>
        <v>-0.5076635334537901</v>
      </c>
      <c r="AV74" s="62">
        <f t="shared" si="8"/>
        <v>-3.4850535059757526</v>
      </c>
      <c r="AW74" s="62">
        <f t="shared" si="8"/>
        <v>0.16808752346836037</v>
      </c>
      <c r="AX74" s="62">
        <f t="shared" si="8"/>
        <v>1.9046150860248863</v>
      </c>
      <c r="AY74" s="62">
        <f t="shared" si="8"/>
        <v>0.048124613284357534</v>
      </c>
      <c r="AZ74" s="62">
        <f t="shared" si="8"/>
        <v>3.9597575132206844</v>
      </c>
      <c r="BA74" s="62">
        <f t="shared" si="5"/>
        <v>1.4607425441265836</v>
      </c>
    </row>
    <row r="75" spans="1:53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8"/>
        <v>#DIV/0!</v>
      </c>
      <c r="AL75" s="104" t="e">
        <f t="shared" si="8"/>
        <v>#DIV/0!</v>
      </c>
      <c r="AM75" s="104" t="e">
        <f t="shared" si="8"/>
        <v>#DIV/0!</v>
      </c>
      <c r="AN75" s="104" t="e">
        <f t="shared" si="8"/>
        <v>#DIV/0!</v>
      </c>
      <c r="AO75" s="104" t="e">
        <f t="shared" si="8"/>
        <v>#DIV/0!</v>
      </c>
      <c r="AP75" s="104" t="e">
        <f t="shared" si="8"/>
        <v>#DIV/0!</v>
      </c>
      <c r="AQ75" s="104" t="e">
        <f t="shared" si="8"/>
        <v>#DIV/0!</v>
      </c>
      <c r="AR75" s="104" t="e">
        <f t="shared" si="8"/>
        <v>#DIV/0!</v>
      </c>
      <c r="AS75" s="104" t="e">
        <f t="shared" si="8"/>
        <v>#DIV/0!</v>
      </c>
      <c r="AT75" s="104" t="e">
        <f t="shared" si="8"/>
        <v>#DIV/0!</v>
      </c>
      <c r="AU75" s="104" t="e">
        <f t="shared" si="8"/>
        <v>#DIV/0!</v>
      </c>
      <c r="AV75" s="104" t="e">
        <f t="shared" si="8"/>
        <v>#DIV/0!</v>
      </c>
      <c r="AW75" s="104" t="e">
        <f t="shared" si="8"/>
        <v>#DIV/0!</v>
      </c>
      <c r="AX75" s="104" t="e">
        <f t="shared" si="8"/>
        <v>#DIV/0!</v>
      </c>
      <c r="AY75" s="104" t="e">
        <f t="shared" si="8"/>
        <v>#DIV/0!</v>
      </c>
      <c r="AZ75" s="104" t="e">
        <f t="shared" si="8"/>
        <v>#DIV/0!</v>
      </c>
      <c r="BA75" s="104" t="e">
        <f t="shared" si="5"/>
        <v>#DIV/0!</v>
      </c>
    </row>
    <row r="76" spans="1:53" ht="15">
      <c r="A76" s="60">
        <v>69</v>
      </c>
      <c r="B76" s="60" t="s">
        <v>75</v>
      </c>
      <c r="C76" s="621">
        <v>62</v>
      </c>
      <c r="D76" s="621">
        <v>0</v>
      </c>
      <c r="E76" s="621">
        <v>13</v>
      </c>
      <c r="F76" s="621">
        <v>49</v>
      </c>
      <c r="G76" s="621">
        <v>0</v>
      </c>
      <c r="H76" s="621">
        <v>0</v>
      </c>
      <c r="I76" s="621">
        <v>0</v>
      </c>
      <c r="J76" s="606">
        <v>0</v>
      </c>
      <c r="K76" s="621">
        <v>0</v>
      </c>
      <c r="L76" s="621">
        <v>0</v>
      </c>
      <c r="M76" s="570">
        <v>0</v>
      </c>
      <c r="N76" s="570">
        <v>0</v>
      </c>
      <c r="O76" s="569">
        <v>76738</v>
      </c>
      <c r="P76" s="569">
        <v>191416</v>
      </c>
      <c r="Q76" s="569">
        <v>93559</v>
      </c>
      <c r="R76" s="570">
        <v>73.13</v>
      </c>
      <c r="S76" s="570">
        <v>17.45</v>
      </c>
      <c r="T76" s="290">
        <v>67</v>
      </c>
      <c r="U76" s="290">
        <v>0</v>
      </c>
      <c r="V76" s="290">
        <v>13</v>
      </c>
      <c r="W76" s="290">
        <v>54</v>
      </c>
      <c r="X76" s="290">
        <v>0</v>
      </c>
      <c r="Y76" s="290">
        <v>0</v>
      </c>
      <c r="Z76" s="290">
        <v>0</v>
      </c>
      <c r="AA76" s="292">
        <v>0</v>
      </c>
      <c r="AB76" s="290">
        <v>0</v>
      </c>
      <c r="AC76" s="290">
        <v>0</v>
      </c>
      <c r="AD76" s="291">
        <v>0</v>
      </c>
      <c r="AE76" s="291">
        <v>0</v>
      </c>
      <c r="AF76" s="151">
        <v>86005</v>
      </c>
      <c r="AG76" s="151">
        <v>192531</v>
      </c>
      <c r="AH76" s="151">
        <v>93925</v>
      </c>
      <c r="AI76" s="152">
        <v>73.06</v>
      </c>
      <c r="AJ76" s="152">
        <v>17.05</v>
      </c>
      <c r="AK76" s="62">
        <f t="shared" si="8"/>
        <v>-7.462686567164178</v>
      </c>
      <c r="AL76" s="62" t="e">
        <f t="shared" si="8"/>
        <v>#DIV/0!</v>
      </c>
      <c r="AM76" s="62">
        <f t="shared" si="8"/>
        <v>0</v>
      </c>
      <c r="AN76" s="62">
        <f t="shared" si="8"/>
        <v>-9.25925925925926</v>
      </c>
      <c r="AO76" s="62" t="e">
        <f t="shared" si="8"/>
        <v>#DIV/0!</v>
      </c>
      <c r="AP76" s="62" t="e">
        <f t="shared" si="8"/>
        <v>#DIV/0!</v>
      </c>
      <c r="AQ76" s="62" t="e">
        <f t="shared" si="8"/>
        <v>#DIV/0!</v>
      </c>
      <c r="AR76" s="62" t="e">
        <f t="shared" si="8"/>
        <v>#DIV/0!</v>
      </c>
      <c r="AS76" s="62" t="e">
        <f t="shared" si="8"/>
        <v>#DIV/0!</v>
      </c>
      <c r="AT76" s="62" t="e">
        <f t="shared" si="8"/>
        <v>#DIV/0!</v>
      </c>
      <c r="AU76" s="62" t="e">
        <f t="shared" si="8"/>
        <v>#DIV/0!</v>
      </c>
      <c r="AV76" s="62" t="e">
        <f t="shared" si="8"/>
        <v>#DIV/0!</v>
      </c>
      <c r="AW76" s="62">
        <f t="shared" si="8"/>
        <v>-10.774954944479973</v>
      </c>
      <c r="AX76" s="62">
        <f t="shared" si="8"/>
        <v>-0.579127517127112</v>
      </c>
      <c r="AY76" s="62">
        <f t="shared" si="8"/>
        <v>-0.3896726111258983</v>
      </c>
      <c r="AZ76" s="62">
        <f t="shared" si="8"/>
        <v>0.09581166164795124</v>
      </c>
      <c r="BA76" s="62">
        <f t="shared" si="5"/>
        <v>2.3460410557184668</v>
      </c>
    </row>
    <row r="77" spans="1:53" ht="15">
      <c r="A77" s="60">
        <v>70</v>
      </c>
      <c r="B77" s="60" t="s">
        <v>76</v>
      </c>
      <c r="C77" s="46">
        <v>38</v>
      </c>
      <c r="D77" s="46">
        <v>0</v>
      </c>
      <c r="E77" s="609">
        <v>5</v>
      </c>
      <c r="F77" s="46">
        <v>33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570">
        <v>0</v>
      </c>
      <c r="N77" s="570">
        <v>0</v>
      </c>
      <c r="O77" s="610">
        <v>7808</v>
      </c>
      <c r="P77" s="609">
        <v>27035</v>
      </c>
      <c r="Q77" s="609">
        <v>3699</v>
      </c>
      <c r="R77" s="427">
        <v>6.67</v>
      </c>
      <c r="S77" s="427">
        <v>0.81</v>
      </c>
      <c r="T77" s="46">
        <v>36</v>
      </c>
      <c r="U77" s="46">
        <v>0</v>
      </c>
      <c r="V77" s="425">
        <v>5</v>
      </c>
      <c r="W77" s="46">
        <v>31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26">
        <v>6339</v>
      </c>
      <c r="AG77" s="425">
        <v>26291</v>
      </c>
      <c r="AH77" s="425">
        <v>3346</v>
      </c>
      <c r="AI77" s="427">
        <v>6.31</v>
      </c>
      <c r="AJ77" s="427">
        <v>0.769</v>
      </c>
      <c r="AK77" s="62">
        <f t="shared" si="8"/>
        <v>5.555555555555555</v>
      </c>
      <c r="AL77" s="62" t="e">
        <f t="shared" si="8"/>
        <v>#DIV/0!</v>
      </c>
      <c r="AM77" s="62">
        <f t="shared" si="8"/>
        <v>0</v>
      </c>
      <c r="AN77" s="62">
        <f t="shared" si="8"/>
        <v>6.451612903225806</v>
      </c>
      <c r="AO77" s="62" t="e">
        <f t="shared" si="8"/>
        <v>#DIV/0!</v>
      </c>
      <c r="AP77" s="62" t="e">
        <f t="shared" si="8"/>
        <v>#DIV/0!</v>
      </c>
      <c r="AQ77" s="62" t="e">
        <f t="shared" si="8"/>
        <v>#DIV/0!</v>
      </c>
      <c r="AR77" s="62" t="e">
        <f t="shared" si="8"/>
        <v>#DIV/0!</v>
      </c>
      <c r="AS77" s="62" t="e">
        <f t="shared" si="8"/>
        <v>#DIV/0!</v>
      </c>
      <c r="AT77" s="62" t="e">
        <f t="shared" si="8"/>
        <v>#DIV/0!</v>
      </c>
      <c r="AU77" s="62" t="e">
        <f t="shared" si="8"/>
        <v>#DIV/0!</v>
      </c>
      <c r="AV77" s="62" t="e">
        <f t="shared" si="8"/>
        <v>#DIV/0!</v>
      </c>
      <c r="AW77" s="62">
        <f t="shared" si="8"/>
        <v>23.174002208550245</v>
      </c>
      <c r="AX77" s="62">
        <f t="shared" si="8"/>
        <v>2.8298657335209767</v>
      </c>
      <c r="AY77" s="62">
        <f t="shared" si="8"/>
        <v>10.549910340705319</v>
      </c>
      <c r="AZ77" s="62">
        <f t="shared" si="8"/>
        <v>5.705229793977818</v>
      </c>
      <c r="BA77" s="62">
        <f t="shared" si="5"/>
        <v>5.331599479843958</v>
      </c>
    </row>
    <row r="78" spans="1:53" ht="15">
      <c r="A78" s="60">
        <v>71</v>
      </c>
      <c r="B78" s="60" t="s">
        <v>77</v>
      </c>
      <c r="C78" s="622">
        <v>142</v>
      </c>
      <c r="D78" s="622">
        <v>0</v>
      </c>
      <c r="E78" s="622">
        <v>70</v>
      </c>
      <c r="F78" s="622">
        <v>72</v>
      </c>
      <c r="G78" s="622">
        <v>8905</v>
      </c>
      <c r="H78" s="622">
        <v>5267</v>
      </c>
      <c r="I78" s="622">
        <v>14172</v>
      </c>
      <c r="J78" s="622">
        <v>506863</v>
      </c>
      <c r="K78" s="622">
        <v>3077</v>
      </c>
      <c r="L78" s="622">
        <v>1031603</v>
      </c>
      <c r="M78" s="570">
        <v>2.12</v>
      </c>
      <c r="N78" s="570">
        <v>290.68</v>
      </c>
      <c r="O78" s="622">
        <v>469589</v>
      </c>
      <c r="P78" s="622">
        <v>446210</v>
      </c>
      <c r="Q78" s="622">
        <v>278580</v>
      </c>
      <c r="R78" s="623">
        <v>204.17</v>
      </c>
      <c r="S78" s="623">
        <v>66.08</v>
      </c>
      <c r="T78" s="498">
        <v>143</v>
      </c>
      <c r="U78" s="498">
        <v>0</v>
      </c>
      <c r="V78" s="498">
        <v>70</v>
      </c>
      <c r="W78" s="498">
        <v>73</v>
      </c>
      <c r="X78" s="498">
        <v>9028</v>
      </c>
      <c r="Y78" s="498">
        <v>5037</v>
      </c>
      <c r="Z78" s="498">
        <v>14065</v>
      </c>
      <c r="AA78" s="498">
        <v>572392</v>
      </c>
      <c r="AB78" s="498">
        <v>3105</v>
      </c>
      <c r="AC78" s="498">
        <v>1087654</v>
      </c>
      <c r="AD78" s="498">
        <v>2.07</v>
      </c>
      <c r="AE78" s="498">
        <v>298.13</v>
      </c>
      <c r="AF78" s="498">
        <v>469462</v>
      </c>
      <c r="AG78" s="498">
        <v>444794</v>
      </c>
      <c r="AH78" s="498">
        <v>295860</v>
      </c>
      <c r="AI78" s="498">
        <v>199.92</v>
      </c>
      <c r="AJ78" s="498">
        <v>69.21</v>
      </c>
      <c r="AK78" s="62">
        <f t="shared" si="8"/>
        <v>-0.6993006993006993</v>
      </c>
      <c r="AL78" s="62" t="e">
        <f t="shared" si="8"/>
        <v>#DIV/0!</v>
      </c>
      <c r="AM78" s="62">
        <f t="shared" si="8"/>
        <v>0</v>
      </c>
      <c r="AN78" s="62">
        <f t="shared" si="8"/>
        <v>-1.36986301369863</v>
      </c>
      <c r="AO78" s="62">
        <f t="shared" si="8"/>
        <v>-1.362428001772264</v>
      </c>
      <c r="AP78" s="645">
        <f t="shared" si="8"/>
        <v>4.5662100456621</v>
      </c>
      <c r="AQ78" s="62">
        <f t="shared" si="8"/>
        <v>0.7607536437966583</v>
      </c>
      <c r="AR78" s="62">
        <f t="shared" si="8"/>
        <v>-11.448273211365638</v>
      </c>
      <c r="AS78" s="62">
        <f t="shared" si="8"/>
        <v>-0.9017713365539453</v>
      </c>
      <c r="AT78" s="62">
        <f t="shared" si="8"/>
        <v>-5.153385175800392</v>
      </c>
      <c r="AU78" s="62">
        <f t="shared" si="8"/>
        <v>2.4154589371980806</v>
      </c>
      <c r="AV78" s="62">
        <f t="shared" si="8"/>
        <v>-2.498909871532549</v>
      </c>
      <c r="AW78" s="62">
        <f t="shared" si="8"/>
        <v>0.027052242780033316</v>
      </c>
      <c r="AX78" s="62">
        <f t="shared" si="8"/>
        <v>0.318349618025423</v>
      </c>
      <c r="AY78" s="62">
        <f t="shared" si="8"/>
        <v>-5.84060028391807</v>
      </c>
      <c r="AZ78" s="62">
        <f t="shared" si="8"/>
        <v>2.1258503401360547</v>
      </c>
      <c r="BA78" s="62">
        <f t="shared" si="5"/>
        <v>-4.522467851466545</v>
      </c>
    </row>
    <row r="79" spans="1:53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8"/>
        <v>#DIV/0!</v>
      </c>
      <c r="AL79" s="104" t="e">
        <f t="shared" si="8"/>
        <v>#DIV/0!</v>
      </c>
      <c r="AM79" s="104" t="e">
        <f t="shared" si="8"/>
        <v>#DIV/0!</v>
      </c>
      <c r="AN79" s="104" t="e">
        <f t="shared" si="8"/>
        <v>#DIV/0!</v>
      </c>
      <c r="AO79" s="104" t="e">
        <f t="shared" si="8"/>
        <v>#DIV/0!</v>
      </c>
      <c r="AP79" s="104" t="e">
        <f t="shared" si="8"/>
        <v>#DIV/0!</v>
      </c>
      <c r="AQ79" s="104" t="e">
        <f t="shared" si="8"/>
        <v>#DIV/0!</v>
      </c>
      <c r="AR79" s="104" t="e">
        <f t="shared" si="8"/>
        <v>#DIV/0!</v>
      </c>
      <c r="AS79" s="104" t="e">
        <f t="shared" si="8"/>
        <v>#DIV/0!</v>
      </c>
      <c r="AT79" s="104" t="e">
        <f t="shared" si="8"/>
        <v>#DIV/0!</v>
      </c>
      <c r="AU79" s="104" t="e">
        <f t="shared" si="8"/>
        <v>#DIV/0!</v>
      </c>
      <c r="AV79" s="104" t="e">
        <f t="shared" si="8"/>
        <v>#DIV/0!</v>
      </c>
      <c r="AW79" s="104" t="e">
        <f t="shared" si="8"/>
        <v>#DIV/0!</v>
      </c>
      <c r="AX79" s="104" t="e">
        <f t="shared" si="8"/>
        <v>#DIV/0!</v>
      </c>
      <c r="AY79" s="104" t="e">
        <f t="shared" si="8"/>
        <v>#DIV/0!</v>
      </c>
      <c r="AZ79" s="104" t="e">
        <f t="shared" si="8"/>
        <v>#DIV/0!</v>
      </c>
      <c r="BA79" s="104" t="e">
        <f t="shared" si="5"/>
        <v>#DIV/0!</v>
      </c>
    </row>
    <row r="80" spans="1:53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8"/>
        <v>#DIV/0!</v>
      </c>
      <c r="AL80" s="104" t="e">
        <f t="shared" si="8"/>
        <v>#DIV/0!</v>
      </c>
      <c r="AM80" s="104" t="e">
        <f t="shared" si="8"/>
        <v>#DIV/0!</v>
      </c>
      <c r="AN80" s="104" t="e">
        <f t="shared" si="8"/>
        <v>#DIV/0!</v>
      </c>
      <c r="AO80" s="104" t="e">
        <f t="shared" si="8"/>
        <v>#DIV/0!</v>
      </c>
      <c r="AP80" s="104" t="e">
        <f t="shared" si="8"/>
        <v>#DIV/0!</v>
      </c>
      <c r="AQ80" s="104" t="e">
        <f t="shared" si="8"/>
        <v>#DIV/0!</v>
      </c>
      <c r="AR80" s="104" t="e">
        <f t="shared" si="8"/>
        <v>#DIV/0!</v>
      </c>
      <c r="AS80" s="104" t="e">
        <f t="shared" si="8"/>
        <v>#DIV/0!</v>
      </c>
      <c r="AT80" s="104" t="e">
        <f t="shared" si="8"/>
        <v>#DIV/0!</v>
      </c>
      <c r="AU80" s="104" t="e">
        <f t="shared" si="8"/>
        <v>#DIV/0!</v>
      </c>
      <c r="AV80" s="104" t="e">
        <f t="shared" si="8"/>
        <v>#DIV/0!</v>
      </c>
      <c r="AW80" s="104" t="e">
        <f t="shared" si="8"/>
        <v>#DIV/0!</v>
      </c>
      <c r="AX80" s="104" t="e">
        <f t="shared" si="8"/>
        <v>#DIV/0!</v>
      </c>
      <c r="AY80" s="104" t="e">
        <f t="shared" si="8"/>
        <v>#DIV/0!</v>
      </c>
      <c r="AZ80" s="104" t="e">
        <f t="shared" si="8"/>
        <v>#DIV/0!</v>
      </c>
      <c r="BA80" s="104" t="e">
        <f t="shared" si="5"/>
        <v>#DIV/0!</v>
      </c>
    </row>
    <row r="81" spans="1:53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8"/>
        <v>#DIV/0!</v>
      </c>
      <c r="AL81" s="104" t="e">
        <f t="shared" si="8"/>
        <v>#DIV/0!</v>
      </c>
      <c r="AM81" s="104" t="e">
        <f t="shared" si="8"/>
        <v>#DIV/0!</v>
      </c>
      <c r="AN81" s="104" t="e">
        <f t="shared" si="8"/>
        <v>#DIV/0!</v>
      </c>
      <c r="AO81" s="104" t="e">
        <f t="shared" si="8"/>
        <v>#DIV/0!</v>
      </c>
      <c r="AP81" s="104" t="e">
        <f t="shared" si="8"/>
        <v>#DIV/0!</v>
      </c>
      <c r="AQ81" s="104" t="e">
        <f t="shared" si="8"/>
        <v>#DIV/0!</v>
      </c>
      <c r="AR81" s="104" t="e">
        <f t="shared" si="8"/>
        <v>#DIV/0!</v>
      </c>
      <c r="AS81" s="104" t="e">
        <f t="shared" si="8"/>
        <v>#DIV/0!</v>
      </c>
      <c r="AT81" s="104" t="e">
        <f t="shared" si="8"/>
        <v>#DIV/0!</v>
      </c>
      <c r="AU81" s="104" t="e">
        <f t="shared" si="8"/>
        <v>#DIV/0!</v>
      </c>
      <c r="AV81" s="104" t="e">
        <f t="shared" si="8"/>
        <v>#DIV/0!</v>
      </c>
      <c r="AW81" s="104" t="e">
        <f t="shared" si="8"/>
        <v>#DIV/0!</v>
      </c>
      <c r="AX81" s="104" t="e">
        <f t="shared" si="8"/>
        <v>#DIV/0!</v>
      </c>
      <c r="AY81" s="104" t="e">
        <f t="shared" si="8"/>
        <v>#DIV/0!</v>
      </c>
      <c r="AZ81" s="104" t="e">
        <f t="shared" si="8"/>
        <v>#DIV/0!</v>
      </c>
      <c r="BA81" s="104" t="e">
        <f t="shared" si="5"/>
        <v>#DIV/0!</v>
      </c>
    </row>
    <row r="82" spans="1:53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8"/>
        <v>#DIV/0!</v>
      </c>
      <c r="AL82" s="104" t="e">
        <f t="shared" si="8"/>
        <v>#DIV/0!</v>
      </c>
      <c r="AM82" s="104" t="e">
        <f t="shared" si="8"/>
        <v>#DIV/0!</v>
      </c>
      <c r="AN82" s="104" t="e">
        <f t="shared" si="8"/>
        <v>#DIV/0!</v>
      </c>
      <c r="AO82" s="104" t="e">
        <f t="shared" si="8"/>
        <v>#DIV/0!</v>
      </c>
      <c r="AP82" s="104" t="e">
        <f t="shared" si="8"/>
        <v>#DIV/0!</v>
      </c>
      <c r="AQ82" s="104" t="e">
        <f t="shared" si="8"/>
        <v>#DIV/0!</v>
      </c>
      <c r="AR82" s="104" t="e">
        <f t="shared" si="8"/>
        <v>#DIV/0!</v>
      </c>
      <c r="AS82" s="104" t="e">
        <f t="shared" si="8"/>
        <v>#DIV/0!</v>
      </c>
      <c r="AT82" s="104" t="e">
        <f t="shared" si="8"/>
        <v>#DIV/0!</v>
      </c>
      <c r="AU82" s="104" t="e">
        <f t="shared" si="8"/>
        <v>#DIV/0!</v>
      </c>
      <c r="AV82" s="104" t="e">
        <f t="shared" si="8"/>
        <v>#DIV/0!</v>
      </c>
      <c r="AW82" s="104" t="e">
        <f t="shared" si="8"/>
        <v>#DIV/0!</v>
      </c>
      <c r="AX82" s="104" t="e">
        <f t="shared" si="8"/>
        <v>#DIV/0!</v>
      </c>
      <c r="AY82" s="104" t="e">
        <f t="shared" si="8"/>
        <v>#DIV/0!</v>
      </c>
      <c r="AZ82" s="104" t="e">
        <f t="shared" si="8"/>
        <v>#DIV/0!</v>
      </c>
      <c r="BA82" s="104" t="e">
        <f t="shared" si="5"/>
        <v>#DIV/0!</v>
      </c>
    </row>
    <row r="83" spans="1:53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8"/>
        <v>#DIV/0!</v>
      </c>
      <c r="AL83" s="104" t="e">
        <f t="shared" si="8"/>
        <v>#DIV/0!</v>
      </c>
      <c r="AM83" s="104" t="e">
        <f t="shared" si="8"/>
        <v>#DIV/0!</v>
      </c>
      <c r="AN83" s="104" t="e">
        <f t="shared" si="8"/>
        <v>#DIV/0!</v>
      </c>
      <c r="AO83" s="104" t="e">
        <f t="shared" si="8"/>
        <v>#DIV/0!</v>
      </c>
      <c r="AP83" s="104" t="e">
        <f t="shared" si="8"/>
        <v>#DIV/0!</v>
      </c>
      <c r="AQ83" s="104" t="e">
        <f t="shared" si="8"/>
        <v>#DIV/0!</v>
      </c>
      <c r="AR83" s="104" t="e">
        <f t="shared" si="8"/>
        <v>#DIV/0!</v>
      </c>
      <c r="AS83" s="104" t="e">
        <f t="shared" si="8"/>
        <v>#DIV/0!</v>
      </c>
      <c r="AT83" s="104" t="e">
        <f t="shared" si="8"/>
        <v>#DIV/0!</v>
      </c>
      <c r="AU83" s="104" t="e">
        <f t="shared" si="8"/>
        <v>#DIV/0!</v>
      </c>
      <c r="AV83" s="104" t="e">
        <f t="shared" si="8"/>
        <v>#DIV/0!</v>
      </c>
      <c r="AW83" s="104" t="e">
        <f t="shared" si="8"/>
        <v>#DIV/0!</v>
      </c>
      <c r="AX83" s="104" t="e">
        <f t="shared" si="8"/>
        <v>#DIV/0!</v>
      </c>
      <c r="AY83" s="104" t="e">
        <f t="shared" si="8"/>
        <v>#DIV/0!</v>
      </c>
      <c r="AZ83" s="104" t="e">
        <f t="shared" si="8"/>
        <v>#DIV/0!</v>
      </c>
      <c r="BA83" s="104" t="e">
        <f t="shared" si="5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8"/>
        <v>#DIV/0!</v>
      </c>
      <c r="AL84" s="62" t="e">
        <f t="shared" si="8"/>
        <v>#DIV/0!</v>
      </c>
      <c r="AM84" s="62" t="e">
        <f t="shared" si="8"/>
        <v>#DIV/0!</v>
      </c>
      <c r="AN84" s="62" t="e">
        <f t="shared" si="8"/>
        <v>#DIV/0!</v>
      </c>
      <c r="AO84" s="62" t="e">
        <f t="shared" si="8"/>
        <v>#DIV/0!</v>
      </c>
      <c r="AP84" s="62" t="e">
        <f t="shared" si="8"/>
        <v>#DIV/0!</v>
      </c>
      <c r="AQ84" s="62" t="e">
        <f t="shared" si="8"/>
        <v>#DIV/0!</v>
      </c>
      <c r="AR84" s="62" t="e">
        <f t="shared" si="8"/>
        <v>#DIV/0!</v>
      </c>
      <c r="AS84" s="62" t="e">
        <f t="shared" si="8"/>
        <v>#DIV/0!</v>
      </c>
      <c r="AT84" s="62" t="e">
        <f t="shared" si="8"/>
        <v>#DIV/0!</v>
      </c>
      <c r="AU84" s="62" t="e">
        <f t="shared" si="8"/>
        <v>#DIV/0!</v>
      </c>
      <c r="AV84" s="62" t="e">
        <f t="shared" si="8"/>
        <v>#DIV/0!</v>
      </c>
      <c r="AW84" s="62" t="e">
        <f t="shared" si="8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8"/>
        <v>#DIV/0!</v>
      </c>
      <c r="AL85" s="104" t="e">
        <f t="shared" si="8"/>
        <v>#DIV/0!</v>
      </c>
      <c r="AM85" s="104" t="e">
        <f t="shared" si="8"/>
        <v>#DIV/0!</v>
      </c>
      <c r="AN85" s="104" t="e">
        <f t="shared" si="8"/>
        <v>#DIV/0!</v>
      </c>
      <c r="AO85" s="104" t="e">
        <f t="shared" si="8"/>
        <v>#DIV/0!</v>
      </c>
      <c r="AP85" s="104" t="e">
        <f t="shared" si="8"/>
        <v>#DIV/0!</v>
      </c>
      <c r="AQ85" s="104" t="e">
        <f t="shared" si="8"/>
        <v>#DIV/0!</v>
      </c>
      <c r="AR85" s="104" t="e">
        <f t="shared" si="8"/>
        <v>#DIV/0!</v>
      </c>
      <c r="AS85" s="104" t="e">
        <f t="shared" si="8"/>
        <v>#DIV/0!</v>
      </c>
      <c r="AT85" s="104" t="e">
        <f t="shared" si="8"/>
        <v>#DIV/0!</v>
      </c>
      <c r="AU85" s="104" t="e">
        <f t="shared" si="8"/>
        <v>#DIV/0!</v>
      </c>
      <c r="AV85" s="104" t="e">
        <f t="shared" si="8"/>
        <v>#DIV/0!</v>
      </c>
      <c r="AW85" s="104" t="e">
        <f t="shared" si="8"/>
        <v>#DIV/0!</v>
      </c>
      <c r="AX85" s="104" t="e">
        <f t="shared" si="8"/>
        <v>#DIV/0!</v>
      </c>
      <c r="AY85" s="104" t="e">
        <f t="shared" si="8"/>
        <v>#DIV/0!</v>
      </c>
      <c r="AZ85" s="104" t="e">
        <f t="shared" si="8"/>
        <v>#DIV/0!</v>
      </c>
      <c r="BA85" s="104" t="e">
        <f t="shared" si="5"/>
        <v>#DIV/0!</v>
      </c>
    </row>
    <row r="86" spans="1:53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8"/>
        <v>#DIV/0!</v>
      </c>
      <c r="AL86" s="104" t="e">
        <f t="shared" si="8"/>
        <v>#DIV/0!</v>
      </c>
      <c r="AM86" s="104" t="e">
        <f t="shared" si="8"/>
        <v>#DIV/0!</v>
      </c>
      <c r="AN86" s="104" t="e">
        <f t="shared" si="8"/>
        <v>#DIV/0!</v>
      </c>
      <c r="AO86" s="104" t="e">
        <f t="shared" si="8"/>
        <v>#DIV/0!</v>
      </c>
      <c r="AP86" s="104" t="e">
        <f t="shared" si="8"/>
        <v>#DIV/0!</v>
      </c>
      <c r="AQ86" s="104" t="e">
        <f t="shared" si="8"/>
        <v>#DIV/0!</v>
      </c>
      <c r="AR86" s="104" t="e">
        <f t="shared" si="8"/>
        <v>#DIV/0!</v>
      </c>
      <c r="AS86" s="104" t="e">
        <f t="shared" si="8"/>
        <v>#DIV/0!</v>
      </c>
      <c r="AT86" s="104" t="e">
        <f t="shared" si="8"/>
        <v>#DIV/0!</v>
      </c>
      <c r="AU86" s="104" t="e">
        <f t="shared" si="8"/>
        <v>#DIV/0!</v>
      </c>
      <c r="AV86" s="104" t="e">
        <f t="shared" si="8"/>
        <v>#DIV/0!</v>
      </c>
      <c r="AW86" s="104" t="e">
        <f t="shared" si="8"/>
        <v>#DIV/0!</v>
      </c>
      <c r="AX86" s="104" t="e">
        <f t="shared" si="8"/>
        <v>#DIV/0!</v>
      </c>
      <c r="AY86" s="104" t="e">
        <f t="shared" si="8"/>
        <v>#DIV/0!</v>
      </c>
      <c r="AZ86" s="104" t="e">
        <f t="shared" si="8"/>
        <v>#DIV/0!</v>
      </c>
      <c r="BA86" s="104" t="e">
        <f t="shared" si="5"/>
        <v>#DIV/0!</v>
      </c>
    </row>
    <row r="87" spans="1:53" ht="15">
      <c r="A87" s="60">
        <v>80</v>
      </c>
      <c r="B87" s="60" t="s">
        <v>79</v>
      </c>
      <c r="C87" s="624">
        <v>300</v>
      </c>
      <c r="D87" s="624">
        <v>0</v>
      </c>
      <c r="E87" s="624">
        <v>97</v>
      </c>
      <c r="F87" s="624">
        <v>203</v>
      </c>
      <c r="G87" s="624">
        <v>15</v>
      </c>
      <c r="H87" s="624">
        <v>0</v>
      </c>
      <c r="I87" s="624">
        <v>0</v>
      </c>
      <c r="J87" s="607">
        <v>1279921</v>
      </c>
      <c r="K87" s="607">
        <v>2444</v>
      </c>
      <c r="L87" s="607">
        <v>2219181</v>
      </c>
      <c r="M87" s="570">
        <v>1.1</v>
      </c>
      <c r="N87" s="570">
        <v>662.61</v>
      </c>
      <c r="O87" s="617">
        <v>774940</v>
      </c>
      <c r="P87" s="609">
        <v>1327918</v>
      </c>
      <c r="Q87" s="609">
        <v>587592</v>
      </c>
      <c r="R87" s="608">
        <v>469.53</v>
      </c>
      <c r="S87" s="608">
        <v>95.72</v>
      </c>
      <c r="T87" s="441">
        <v>300</v>
      </c>
      <c r="U87" s="441">
        <v>0</v>
      </c>
      <c r="V87" s="441">
        <v>97</v>
      </c>
      <c r="W87" s="441">
        <v>203</v>
      </c>
      <c r="X87" s="441">
        <v>15</v>
      </c>
      <c r="Y87" s="441">
        <v>0</v>
      </c>
      <c r="Z87" s="441">
        <v>0</v>
      </c>
      <c r="AA87" s="442">
        <v>1280870</v>
      </c>
      <c r="AB87" s="442">
        <v>2422</v>
      </c>
      <c r="AC87" s="442">
        <v>2293029</v>
      </c>
      <c r="AD87" s="442">
        <v>1.1</v>
      </c>
      <c r="AE87" s="442">
        <v>702.5</v>
      </c>
      <c r="AF87" s="443">
        <v>770722</v>
      </c>
      <c r="AG87" s="425">
        <v>1340295</v>
      </c>
      <c r="AH87" s="425">
        <v>591599</v>
      </c>
      <c r="AI87" s="442">
        <v>465.9285560360001</v>
      </c>
      <c r="AJ87" s="442">
        <v>96.24209243399991</v>
      </c>
      <c r="AK87" s="62">
        <f aca="true" t="shared" si="9" ref="AK87:AZ89">(C87-T87)/T87*100</f>
        <v>0</v>
      </c>
      <c r="AL87" s="62" t="e">
        <f t="shared" si="9"/>
        <v>#DIV/0!</v>
      </c>
      <c r="AM87" s="62">
        <f t="shared" si="9"/>
        <v>0</v>
      </c>
      <c r="AN87" s="62">
        <f t="shared" si="9"/>
        <v>0</v>
      </c>
      <c r="AO87" s="62">
        <f t="shared" si="9"/>
        <v>0</v>
      </c>
      <c r="AP87" s="62" t="e">
        <f t="shared" si="9"/>
        <v>#DIV/0!</v>
      </c>
      <c r="AQ87" s="62" t="e">
        <f t="shared" si="9"/>
        <v>#DIV/0!</v>
      </c>
      <c r="AR87" s="62">
        <f t="shared" si="9"/>
        <v>-0.07409026677180354</v>
      </c>
      <c r="AS87" s="62">
        <f t="shared" si="9"/>
        <v>0.9083402146985963</v>
      </c>
      <c r="AT87" s="62">
        <f t="shared" si="9"/>
        <v>-3.2205436564474326</v>
      </c>
      <c r="AU87" s="102">
        <f t="shared" si="9"/>
        <v>0</v>
      </c>
      <c r="AV87" s="62">
        <f t="shared" si="9"/>
        <v>-5.678291814946617</v>
      </c>
      <c r="AW87" s="62">
        <f t="shared" si="9"/>
        <v>0.5472790448436661</v>
      </c>
      <c r="AX87" s="62">
        <f t="shared" si="9"/>
        <v>-0.9234534188368979</v>
      </c>
      <c r="AY87" s="62">
        <f t="shared" si="9"/>
        <v>-0.6773168987777194</v>
      </c>
      <c r="AZ87" s="62">
        <f t="shared" si="9"/>
        <v>0.7729605574382562</v>
      </c>
      <c r="BA87" s="62">
        <f t="shared" si="5"/>
        <v>-0.5424782657940983</v>
      </c>
    </row>
    <row r="88" spans="1:53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9"/>
        <v>#DIV/0!</v>
      </c>
      <c r="AL88" s="104" t="e">
        <f t="shared" si="9"/>
        <v>#DIV/0!</v>
      </c>
      <c r="AM88" s="104" t="e">
        <f t="shared" si="9"/>
        <v>#DIV/0!</v>
      </c>
      <c r="AN88" s="104" t="e">
        <f t="shared" si="9"/>
        <v>#DIV/0!</v>
      </c>
      <c r="AO88" s="104" t="e">
        <f t="shared" si="9"/>
        <v>#DIV/0!</v>
      </c>
      <c r="AP88" s="104" t="e">
        <f t="shared" si="9"/>
        <v>#DIV/0!</v>
      </c>
      <c r="AQ88" s="104" t="e">
        <f t="shared" si="9"/>
        <v>#DIV/0!</v>
      </c>
      <c r="AR88" s="104" t="e">
        <f t="shared" si="9"/>
        <v>#DIV/0!</v>
      </c>
      <c r="AS88" s="104" t="e">
        <f t="shared" si="9"/>
        <v>#DIV/0!</v>
      </c>
      <c r="AT88" s="104" t="e">
        <f t="shared" si="9"/>
        <v>#DIV/0!</v>
      </c>
      <c r="AU88" s="104" t="e">
        <f t="shared" si="9"/>
        <v>#DIV/0!</v>
      </c>
      <c r="AV88" s="104" t="e">
        <f t="shared" si="9"/>
        <v>#DIV/0!</v>
      </c>
      <c r="AW88" s="104" t="e">
        <f t="shared" si="9"/>
        <v>#DIV/0!</v>
      </c>
      <c r="AX88" s="104" t="e">
        <f t="shared" si="9"/>
        <v>#DIV/0!</v>
      </c>
      <c r="AY88" s="104" t="e">
        <f t="shared" si="9"/>
        <v>#DIV/0!</v>
      </c>
      <c r="AZ88" s="104" t="e">
        <f t="shared" si="9"/>
        <v>#DIV/0!</v>
      </c>
      <c r="BA88" s="104" t="e">
        <f t="shared" si="5"/>
        <v>#DIV/0!</v>
      </c>
    </row>
    <row r="89" spans="1:53" ht="15">
      <c r="A89" s="103">
        <v>82</v>
      </c>
      <c r="B89" s="103" t="s">
        <v>116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 t="e">
        <f t="shared" si="9"/>
        <v>#DIV/0!</v>
      </c>
      <c r="AL89" s="104" t="e">
        <f t="shared" si="9"/>
        <v>#DIV/0!</v>
      </c>
      <c r="AM89" s="104" t="e">
        <f t="shared" si="9"/>
        <v>#DIV/0!</v>
      </c>
      <c r="AN89" s="104" t="e">
        <f t="shared" si="9"/>
        <v>#DIV/0!</v>
      </c>
      <c r="AO89" s="104" t="e">
        <f t="shared" si="9"/>
        <v>#DIV/0!</v>
      </c>
      <c r="AP89" s="104" t="e">
        <f t="shared" si="9"/>
        <v>#DIV/0!</v>
      </c>
      <c r="AQ89" s="104" t="e">
        <f t="shared" si="9"/>
        <v>#DIV/0!</v>
      </c>
      <c r="AR89" s="104" t="e">
        <f t="shared" si="9"/>
        <v>#DIV/0!</v>
      </c>
      <c r="AS89" s="104" t="e">
        <f t="shared" si="9"/>
        <v>#DIV/0!</v>
      </c>
      <c r="AT89" s="104" t="e">
        <f t="shared" si="9"/>
        <v>#DIV/0!</v>
      </c>
      <c r="AU89" s="104" t="e">
        <f t="shared" si="9"/>
        <v>#DIV/0!</v>
      </c>
      <c r="AV89" s="104" t="e">
        <f t="shared" si="9"/>
        <v>#DIV/0!</v>
      </c>
      <c r="AW89" s="104" t="e">
        <f t="shared" si="9"/>
        <v>#DIV/0!</v>
      </c>
      <c r="AX89" s="104" t="e">
        <f t="shared" si="9"/>
        <v>#DIV/0!</v>
      </c>
      <c r="AY89" s="104" t="e">
        <f t="shared" si="9"/>
        <v>#DIV/0!</v>
      </c>
      <c r="AZ89" s="104" t="e">
        <f t="shared" si="5"/>
        <v>#DIV/0!</v>
      </c>
      <c r="BA89" s="104" t="e">
        <f t="shared" si="5"/>
        <v>#DIV/0!</v>
      </c>
    </row>
  </sheetData>
  <sheetProtection/>
  <mergeCells count="38">
    <mergeCell ref="AR2:AV2"/>
    <mergeCell ref="AX3:AY3"/>
    <mergeCell ref="AZ3:BA3"/>
    <mergeCell ref="B5:S5"/>
    <mergeCell ref="AU3:AV3"/>
    <mergeCell ref="AK2:AL2"/>
    <mergeCell ref="AM2:AN2"/>
    <mergeCell ref="AO2:AP2"/>
    <mergeCell ref="AQ2:AQ3"/>
    <mergeCell ref="AW2:BA2"/>
    <mergeCell ref="AS3:AT3"/>
    <mergeCell ref="AK1:BA1"/>
    <mergeCell ref="B2:B3"/>
    <mergeCell ref="C2:D2"/>
    <mergeCell ref="E2:F2"/>
    <mergeCell ref="G2:H2"/>
    <mergeCell ref="I2:I3"/>
    <mergeCell ref="J2:N2"/>
    <mergeCell ref="K3:L3"/>
    <mergeCell ref="M3:N3"/>
    <mergeCell ref="A1:A7"/>
    <mergeCell ref="B1:S1"/>
    <mergeCell ref="T1:AJ1"/>
    <mergeCell ref="X2:Y2"/>
    <mergeCell ref="Z2:Z3"/>
    <mergeCell ref="AF2:AJ2"/>
    <mergeCell ref="AG3:AH3"/>
    <mergeCell ref="AI3:AJ3"/>
    <mergeCell ref="P3:Q3"/>
    <mergeCell ref="R3:S3"/>
    <mergeCell ref="B6:S6"/>
    <mergeCell ref="B7:S7"/>
    <mergeCell ref="O2:S2"/>
    <mergeCell ref="T2:U2"/>
    <mergeCell ref="V2:W2"/>
    <mergeCell ref="AA2:AE2"/>
    <mergeCell ref="AB3:AC3"/>
    <mergeCell ref="AD3:A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C7">
      <pane xSplit="14970" topLeftCell="AB1" activePane="topLeft" state="split"/>
      <selection pane="topLeft" activeCell="C71" sqref="C71:G71"/>
      <selection pane="topRight" activeCell="L19" sqref="L19"/>
    </sheetView>
  </sheetViews>
  <sheetFormatPr defaultColWidth="9.140625" defaultRowHeight="15"/>
  <cols>
    <col min="1" max="1" width="5.7109375" style="0" customWidth="1"/>
    <col min="2" max="2" width="29.421875" style="0" customWidth="1"/>
    <col min="7" max="8" width="9.28125" style="0" bestFit="1" customWidth="1"/>
    <col min="9" max="10" width="10.57421875" style="0" customWidth="1"/>
    <col min="11" max="11" width="9.28125" style="0" bestFit="1" customWidth="1"/>
    <col min="12" max="12" width="10.28125" style="0" customWidth="1"/>
    <col min="13" max="13" width="10.7109375" style="0" customWidth="1"/>
    <col min="14" max="14" width="10.28125" style="0" customWidth="1"/>
    <col min="15" max="15" width="12.140625" style="0" customWidth="1"/>
    <col min="16" max="16" width="13.140625" style="0" customWidth="1"/>
    <col min="17" max="17" width="10.00390625" style="0" customWidth="1"/>
    <col min="18" max="19" width="11.57421875" style="0" bestFit="1" customWidth="1"/>
  </cols>
  <sheetData>
    <row r="1" spans="1:19" ht="18.75">
      <c r="A1" s="60"/>
      <c r="B1" s="920" t="s">
        <v>150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9" ht="15.75">
      <c r="A2" s="60"/>
      <c r="B2" s="921" t="s">
        <v>0</v>
      </c>
      <c r="C2" s="921" t="s">
        <v>1</v>
      </c>
      <c r="D2" s="921"/>
      <c r="E2" s="921" t="s">
        <v>1</v>
      </c>
      <c r="F2" s="921"/>
      <c r="G2" s="921" t="s">
        <v>2</v>
      </c>
      <c r="H2" s="921"/>
      <c r="I2" s="924" t="s">
        <v>3</v>
      </c>
      <c r="J2" s="921" t="s">
        <v>4</v>
      </c>
      <c r="K2" s="921"/>
      <c r="L2" s="921"/>
      <c r="M2" s="921"/>
      <c r="N2" s="921"/>
      <c r="O2" s="921" t="s">
        <v>5</v>
      </c>
      <c r="P2" s="921"/>
      <c r="Q2" s="921"/>
      <c r="R2" s="921"/>
      <c r="S2" s="921"/>
    </row>
    <row r="3" spans="1:19" ht="77.25">
      <c r="A3" s="60"/>
      <c r="B3" s="92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7</v>
      </c>
      <c r="I3" s="925"/>
      <c r="J3" s="1" t="s">
        <v>11</v>
      </c>
      <c r="K3" s="929" t="s">
        <v>12</v>
      </c>
      <c r="L3" s="929"/>
      <c r="M3" s="922" t="s">
        <v>155</v>
      </c>
      <c r="N3" s="923"/>
      <c r="O3" s="2" t="s">
        <v>11</v>
      </c>
      <c r="P3" s="922" t="s">
        <v>12</v>
      </c>
      <c r="Q3" s="923"/>
      <c r="R3" s="922" t="s">
        <v>154</v>
      </c>
      <c r="S3" s="923"/>
    </row>
    <row r="4" spans="1:19" ht="15">
      <c r="A4" s="3"/>
      <c r="B4" s="4"/>
      <c r="C4" s="5"/>
      <c r="D4" s="5"/>
      <c r="E4" s="5"/>
      <c r="F4" s="5"/>
      <c r="G4" s="5"/>
      <c r="H4" s="5"/>
      <c r="I4" s="5"/>
      <c r="J4" s="5"/>
      <c r="K4" s="6" t="s">
        <v>14</v>
      </c>
      <c r="L4" s="6" t="s">
        <v>2</v>
      </c>
      <c r="M4" s="6" t="s">
        <v>14</v>
      </c>
      <c r="N4" s="6" t="s">
        <v>2</v>
      </c>
      <c r="O4" s="6"/>
      <c r="P4" s="6" t="s">
        <v>14</v>
      </c>
      <c r="Q4" s="6" t="s">
        <v>2</v>
      </c>
      <c r="R4" s="6" t="s">
        <v>14</v>
      </c>
      <c r="S4" s="6" t="s">
        <v>2</v>
      </c>
    </row>
    <row r="5" spans="1:19" ht="15">
      <c r="A5" s="3"/>
      <c r="B5" s="928" t="s">
        <v>15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</row>
    <row r="6" spans="1:19" ht="15">
      <c r="A6" s="3"/>
      <c r="B6" s="928" t="s">
        <v>16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23" ht="15">
      <c r="A7" s="7" t="s">
        <v>17</v>
      </c>
      <c r="B7" s="928" t="s">
        <v>18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W7" s="820">
        <v>0</v>
      </c>
    </row>
    <row r="8" spans="1:23" ht="15">
      <c r="A8" s="3">
        <v>1</v>
      </c>
      <c r="B8" s="8" t="s">
        <v>19</v>
      </c>
      <c r="C8" s="3">
        <v>316</v>
      </c>
      <c r="D8" s="9">
        <v>0</v>
      </c>
      <c r="E8" s="3">
        <v>207</v>
      </c>
      <c r="F8" s="3">
        <v>109</v>
      </c>
      <c r="G8" s="3"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3">
        <v>1462235</v>
      </c>
      <c r="P8" s="3">
        <v>2377705</v>
      </c>
      <c r="Q8" s="3">
        <v>88022</v>
      </c>
      <c r="R8" s="11">
        <v>539.11</v>
      </c>
      <c r="S8" s="3">
        <v>16.51</v>
      </c>
      <c r="V8" s="648">
        <v>122197</v>
      </c>
      <c r="W8" s="821">
        <v>122197</v>
      </c>
    </row>
    <row r="9" spans="1:23" ht="15">
      <c r="A9" s="3">
        <v>2</v>
      </c>
      <c r="B9" s="8" t="s">
        <v>20</v>
      </c>
      <c r="C9" s="648">
        <v>1064</v>
      </c>
      <c r="D9" s="648">
        <v>0</v>
      </c>
      <c r="E9" s="648">
        <v>488</v>
      </c>
      <c r="F9" s="648">
        <v>576</v>
      </c>
      <c r="G9" s="648">
        <v>2395</v>
      </c>
      <c r="H9" s="648">
        <v>0</v>
      </c>
      <c r="I9" s="648">
        <v>1830</v>
      </c>
      <c r="J9" s="648">
        <v>122197</v>
      </c>
      <c r="K9" s="648">
        <v>8110</v>
      </c>
      <c r="L9" s="648">
        <v>102060</v>
      </c>
      <c r="M9" s="656">
        <v>3.31</v>
      </c>
      <c r="N9" s="648">
        <v>26.63</v>
      </c>
      <c r="O9" s="666">
        <v>7417713</v>
      </c>
      <c r="P9" s="666">
        <v>8479290</v>
      </c>
      <c r="Q9" s="648">
        <v>360276</v>
      </c>
      <c r="R9" s="656">
        <v>1955.54</v>
      </c>
      <c r="S9" s="656">
        <v>52.38</v>
      </c>
      <c r="V9" s="541">
        <v>68174</v>
      </c>
      <c r="W9" s="822">
        <v>68174</v>
      </c>
    </row>
    <row r="10" spans="1:23" ht="15">
      <c r="A10" s="3">
        <v>3</v>
      </c>
      <c r="B10" s="8" t="s">
        <v>21</v>
      </c>
      <c r="C10" s="648">
        <v>2230</v>
      </c>
      <c r="D10" s="648">
        <v>0</v>
      </c>
      <c r="E10" s="648">
        <v>1516</v>
      </c>
      <c r="F10" s="648">
        <v>714</v>
      </c>
      <c r="G10" s="648">
        <v>3603</v>
      </c>
      <c r="H10" s="648">
        <v>0</v>
      </c>
      <c r="I10" s="648">
        <v>3603</v>
      </c>
      <c r="J10" s="541">
        <v>68174</v>
      </c>
      <c r="K10" s="541">
        <v>856</v>
      </c>
      <c r="L10" s="648">
        <v>83241</v>
      </c>
      <c r="M10" s="542">
        <v>0.32</v>
      </c>
      <c r="N10" s="708">
        <v>21.73</v>
      </c>
      <c r="O10" s="648">
        <v>8993722</v>
      </c>
      <c r="P10" s="709">
        <v>8013493</v>
      </c>
      <c r="Q10" s="648">
        <v>680760</v>
      </c>
      <c r="R10" s="656">
        <v>3062.873739284</v>
      </c>
      <c r="S10" s="656">
        <v>93.65891584500001</v>
      </c>
      <c r="V10" s="216">
        <v>120895</v>
      </c>
      <c r="W10" s="733">
        <v>120895</v>
      </c>
    </row>
    <row r="11" spans="1:24" ht="15">
      <c r="A11" s="3">
        <v>4</v>
      </c>
      <c r="B11" s="8" t="s">
        <v>22</v>
      </c>
      <c r="C11" s="216">
        <v>1767</v>
      </c>
      <c r="D11" s="216">
        <v>0</v>
      </c>
      <c r="E11" s="216">
        <v>890</v>
      </c>
      <c r="F11" s="216">
        <v>877</v>
      </c>
      <c r="G11" s="216">
        <v>1906</v>
      </c>
      <c r="H11" s="216">
        <v>500</v>
      </c>
      <c r="I11" s="216">
        <v>2406</v>
      </c>
      <c r="J11" s="216">
        <v>120895</v>
      </c>
      <c r="K11" s="216">
        <v>8885</v>
      </c>
      <c r="L11" s="216">
        <v>87620</v>
      </c>
      <c r="M11" s="738">
        <v>6.18</v>
      </c>
      <c r="N11" s="216">
        <v>23.91</v>
      </c>
      <c r="O11" s="216">
        <v>11826532</v>
      </c>
      <c r="P11" s="216">
        <v>10967693</v>
      </c>
      <c r="Q11" s="216">
        <v>589532</v>
      </c>
      <c r="R11" s="216">
        <v>2181.61</v>
      </c>
      <c r="S11" s="216">
        <v>83.85</v>
      </c>
      <c r="T11" s="216"/>
      <c r="U11" s="216"/>
      <c r="V11" s="764">
        <v>24259</v>
      </c>
      <c r="W11" s="823">
        <v>24259</v>
      </c>
      <c r="X11" s="216" t="s">
        <v>151</v>
      </c>
    </row>
    <row r="12" spans="1:23" ht="15">
      <c r="A12" s="3">
        <v>5</v>
      </c>
      <c r="B12" s="8" t="s">
        <v>23</v>
      </c>
      <c r="C12" s="763">
        <v>505</v>
      </c>
      <c r="D12" s="763">
        <v>0</v>
      </c>
      <c r="E12" s="741">
        <v>372</v>
      </c>
      <c r="F12" s="741">
        <v>133</v>
      </c>
      <c r="G12" s="742">
        <v>77</v>
      </c>
      <c r="H12" s="742">
        <v>404</v>
      </c>
      <c r="I12" s="742">
        <v>481</v>
      </c>
      <c r="J12" s="764">
        <v>24259</v>
      </c>
      <c r="K12" s="765">
        <v>226</v>
      </c>
      <c r="L12" s="765">
        <v>18308</v>
      </c>
      <c r="M12" s="766">
        <v>0.09</v>
      </c>
      <c r="N12" s="766">
        <v>3.54</v>
      </c>
      <c r="O12" s="767">
        <v>2813833</v>
      </c>
      <c r="P12" s="768">
        <v>2766548</v>
      </c>
      <c r="Q12" s="768">
        <v>249848</v>
      </c>
      <c r="R12" s="806">
        <v>671.22</v>
      </c>
      <c r="S12" s="806">
        <v>31.59</v>
      </c>
      <c r="V12" s="649">
        <v>57805</v>
      </c>
      <c r="W12" s="698">
        <v>57805</v>
      </c>
    </row>
    <row r="13" spans="1:23" ht="15">
      <c r="A13" s="3">
        <v>6</v>
      </c>
      <c r="B13" s="8" t="s">
        <v>24</v>
      </c>
      <c r="C13" s="649">
        <v>3185</v>
      </c>
      <c r="D13" s="649">
        <v>0</v>
      </c>
      <c r="E13" s="649">
        <v>1570</v>
      </c>
      <c r="F13" s="649">
        <v>1615</v>
      </c>
      <c r="G13" s="649">
        <v>1027</v>
      </c>
      <c r="H13" s="649">
        <v>0</v>
      </c>
      <c r="I13" s="649">
        <v>931</v>
      </c>
      <c r="J13" s="649">
        <v>57805</v>
      </c>
      <c r="K13" s="649">
        <v>8174</v>
      </c>
      <c r="L13" s="649">
        <v>50188</v>
      </c>
      <c r="M13" s="723">
        <v>3.73</v>
      </c>
      <c r="N13" s="723">
        <v>12.22</v>
      </c>
      <c r="O13" s="648">
        <v>7646353</v>
      </c>
      <c r="P13" s="649">
        <v>7067138</v>
      </c>
      <c r="Q13" s="649">
        <v>623031</v>
      </c>
      <c r="R13" s="723">
        <v>2731.09</v>
      </c>
      <c r="S13" s="723">
        <v>94.77</v>
      </c>
      <c r="V13" s="627">
        <v>50711</v>
      </c>
      <c r="W13" s="658">
        <v>50711</v>
      </c>
    </row>
    <row r="14" spans="1:23" ht="15.75">
      <c r="A14" s="3">
        <v>7</v>
      </c>
      <c r="B14" s="8" t="s">
        <v>25</v>
      </c>
      <c r="C14" s="643">
        <v>1904</v>
      </c>
      <c r="D14" s="643">
        <v>0</v>
      </c>
      <c r="E14" s="643">
        <v>1038</v>
      </c>
      <c r="F14" s="643">
        <v>866</v>
      </c>
      <c r="G14" s="643">
        <v>0</v>
      </c>
      <c r="H14" s="643">
        <v>0</v>
      </c>
      <c r="I14" s="644">
        <v>3884</v>
      </c>
      <c r="J14" s="627">
        <v>50711</v>
      </c>
      <c r="K14" s="660">
        <v>200</v>
      </c>
      <c r="L14" s="627">
        <v>43564</v>
      </c>
      <c r="M14" s="739">
        <v>0.08</v>
      </c>
      <c r="N14" s="659">
        <v>1.94</v>
      </c>
      <c r="O14" s="657">
        <v>5670260</v>
      </c>
      <c r="P14" s="627">
        <v>9065620</v>
      </c>
      <c r="Q14" s="657">
        <v>107525</v>
      </c>
      <c r="R14" s="628">
        <v>2314.03</v>
      </c>
      <c r="S14" s="658">
        <v>26.88</v>
      </c>
      <c r="V14" s="534">
        <v>60715</v>
      </c>
      <c r="W14" s="824">
        <v>60715</v>
      </c>
    </row>
    <row r="15" spans="1:23" ht="15">
      <c r="A15" s="3">
        <v>8</v>
      </c>
      <c r="B15" s="8" t="s">
        <v>26</v>
      </c>
      <c r="C15" s="534">
        <v>1281</v>
      </c>
      <c r="D15" s="534">
        <v>0</v>
      </c>
      <c r="E15" s="534">
        <v>745</v>
      </c>
      <c r="F15" s="534">
        <v>536</v>
      </c>
      <c r="G15" s="534">
        <v>14053</v>
      </c>
      <c r="H15" s="534">
        <v>0</v>
      </c>
      <c r="I15" s="534">
        <v>13187</v>
      </c>
      <c r="J15" s="534">
        <v>60715</v>
      </c>
      <c r="K15" s="534">
        <v>1291</v>
      </c>
      <c r="L15" s="534">
        <v>72450</v>
      </c>
      <c r="M15" s="533">
        <v>0.5800000000000001</v>
      </c>
      <c r="N15" s="533">
        <v>16.759999999999998</v>
      </c>
      <c r="O15" s="534">
        <v>5024579</v>
      </c>
      <c r="P15" s="534">
        <v>3406442</v>
      </c>
      <c r="Q15" s="534">
        <v>422803</v>
      </c>
      <c r="R15" s="533">
        <v>1139.37</v>
      </c>
      <c r="S15" s="533">
        <v>63.83</v>
      </c>
      <c r="V15" s="194">
        <v>0</v>
      </c>
      <c r="W15" s="799">
        <v>0</v>
      </c>
    </row>
    <row r="16" spans="1:23" ht="15">
      <c r="A16" s="3">
        <v>9</v>
      </c>
      <c r="B16" s="8" t="s">
        <v>27</v>
      </c>
      <c r="C16" s="194">
        <v>561</v>
      </c>
      <c r="D16" s="194">
        <v>0</v>
      </c>
      <c r="E16" s="194">
        <v>438</v>
      </c>
      <c r="F16" s="194">
        <v>123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6">
        <v>0</v>
      </c>
      <c r="N16" s="194">
        <v>0</v>
      </c>
      <c r="O16" s="194">
        <v>1661015</v>
      </c>
      <c r="P16" s="194">
        <v>1867278</v>
      </c>
      <c r="Q16" s="194">
        <v>107295</v>
      </c>
      <c r="R16" s="194">
        <v>606.37</v>
      </c>
      <c r="S16" s="194">
        <v>14.49</v>
      </c>
      <c r="V16" s="460">
        <v>46850</v>
      </c>
      <c r="W16" s="733">
        <v>46850</v>
      </c>
    </row>
    <row r="17" spans="1:23" ht="15">
      <c r="A17" s="3">
        <v>10</v>
      </c>
      <c r="B17" s="8" t="s">
        <v>28</v>
      </c>
      <c r="C17" s="9">
        <v>1295</v>
      </c>
      <c r="D17" s="9">
        <v>0</v>
      </c>
      <c r="E17" s="460">
        <v>933</v>
      </c>
      <c r="F17" s="460">
        <v>362</v>
      </c>
      <c r="G17" s="460">
        <v>0</v>
      </c>
      <c r="H17" s="460">
        <v>0</v>
      </c>
      <c r="I17" s="460">
        <v>0</v>
      </c>
      <c r="J17" s="460">
        <v>46850</v>
      </c>
      <c r="K17" s="460">
        <v>2126</v>
      </c>
      <c r="L17" s="460">
        <v>57130</v>
      </c>
      <c r="M17" s="531">
        <v>0.81</v>
      </c>
      <c r="N17" s="531">
        <v>13.83</v>
      </c>
      <c r="O17" s="460">
        <v>8067639</v>
      </c>
      <c r="P17" s="460">
        <v>9799962</v>
      </c>
      <c r="Q17" s="460">
        <v>535460</v>
      </c>
      <c r="R17" s="531">
        <v>2258.3</v>
      </c>
      <c r="S17" s="531">
        <v>61.58</v>
      </c>
      <c r="V17" s="649">
        <v>36023</v>
      </c>
      <c r="W17" s="825">
        <v>36023</v>
      </c>
    </row>
    <row r="18" spans="1:23" ht="15.75" thickBot="1">
      <c r="A18" s="3">
        <v>11</v>
      </c>
      <c r="B18" s="8" t="s">
        <v>29</v>
      </c>
      <c r="C18" s="649">
        <v>1588</v>
      </c>
      <c r="D18" s="649">
        <v>0</v>
      </c>
      <c r="E18" s="649">
        <v>993</v>
      </c>
      <c r="F18" s="649">
        <v>595</v>
      </c>
      <c r="G18" s="649">
        <v>623</v>
      </c>
      <c r="H18" s="649">
        <v>0</v>
      </c>
      <c r="I18" s="649">
        <v>618</v>
      </c>
      <c r="J18" s="649">
        <v>36023</v>
      </c>
      <c r="K18" s="649">
        <v>2710</v>
      </c>
      <c r="L18" s="649">
        <v>35760</v>
      </c>
      <c r="M18" s="723">
        <v>0.52</v>
      </c>
      <c r="N18" s="649">
        <v>7.57</v>
      </c>
      <c r="O18" s="648">
        <v>3747803</v>
      </c>
      <c r="P18" s="649">
        <v>3242264</v>
      </c>
      <c r="Q18" s="649">
        <v>291700</v>
      </c>
      <c r="R18" s="649">
        <v>1074.45</v>
      </c>
      <c r="S18" s="799">
        <v>24.67</v>
      </c>
      <c r="V18" s="401">
        <v>12028</v>
      </c>
      <c r="W18" s="826">
        <v>12028</v>
      </c>
    </row>
    <row r="19" spans="1:23" ht="15">
      <c r="A19" s="3">
        <v>12</v>
      </c>
      <c r="B19" s="8" t="s">
        <v>30</v>
      </c>
      <c r="C19" s="60">
        <v>1304</v>
      </c>
      <c r="D19" s="74">
        <v>0</v>
      </c>
      <c r="E19" s="60">
        <v>964</v>
      </c>
      <c r="F19" s="60">
        <v>340</v>
      </c>
      <c r="G19" s="60">
        <v>1418</v>
      </c>
      <c r="H19" s="74">
        <v>0</v>
      </c>
      <c r="I19" s="60">
        <v>1095</v>
      </c>
      <c r="J19" s="401">
        <v>12028</v>
      </c>
      <c r="K19" s="401">
        <v>0</v>
      </c>
      <c r="L19" s="401">
        <v>0</v>
      </c>
      <c r="M19" s="532">
        <v>0</v>
      </c>
      <c r="N19" s="532">
        <v>0</v>
      </c>
      <c r="O19" s="194">
        <v>3489420</v>
      </c>
      <c r="P19" s="60">
        <v>5052178</v>
      </c>
      <c r="Q19" s="60">
        <v>165797</v>
      </c>
      <c r="R19" s="62">
        <v>1323.59</v>
      </c>
      <c r="S19" s="60">
        <v>22.51</v>
      </c>
      <c r="V19" s="265">
        <v>0</v>
      </c>
      <c r="W19" s="9">
        <v>0</v>
      </c>
    </row>
    <row r="20" spans="1:23" ht="15">
      <c r="A20" s="3">
        <v>13</v>
      </c>
      <c r="B20" s="8" t="s">
        <v>31</v>
      </c>
      <c r="C20" s="265">
        <v>118</v>
      </c>
      <c r="D20" s="265">
        <v>0</v>
      </c>
      <c r="E20" s="265">
        <v>101</v>
      </c>
      <c r="F20" s="265">
        <v>17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6">
        <v>0</v>
      </c>
      <c r="N20" s="265">
        <v>0</v>
      </c>
      <c r="O20" s="265">
        <v>98857</v>
      </c>
      <c r="P20" s="265">
        <v>94548</v>
      </c>
      <c r="Q20" s="265">
        <v>0</v>
      </c>
      <c r="R20" s="265">
        <v>34.92</v>
      </c>
      <c r="S20" s="265">
        <v>0</v>
      </c>
      <c r="V20" s="9">
        <v>109045</v>
      </c>
      <c r="W20" s="827">
        <v>109045</v>
      </c>
    </row>
    <row r="21" spans="1:23" ht="15">
      <c r="A21" s="3">
        <v>14</v>
      </c>
      <c r="B21" s="8" t="s">
        <v>32</v>
      </c>
      <c r="C21" s="9">
        <v>6005</v>
      </c>
      <c r="D21" s="9">
        <v>0</v>
      </c>
      <c r="E21" s="9">
        <v>2993</v>
      </c>
      <c r="F21" s="9">
        <v>3012</v>
      </c>
      <c r="G21" s="9">
        <v>7538</v>
      </c>
      <c r="H21" s="9">
        <v>0</v>
      </c>
      <c r="I21" s="9">
        <v>4884</v>
      </c>
      <c r="J21" s="9">
        <v>109045</v>
      </c>
      <c r="K21" s="9">
        <v>2067</v>
      </c>
      <c r="L21" s="9">
        <v>122457</v>
      </c>
      <c r="M21" s="10">
        <v>0.94</v>
      </c>
      <c r="N21" s="10">
        <v>25.63</v>
      </c>
      <c r="O21" s="9">
        <v>18679071</v>
      </c>
      <c r="P21" s="9">
        <v>40215034</v>
      </c>
      <c r="Q21" s="9">
        <v>1508716</v>
      </c>
      <c r="R21" s="10">
        <v>5692.09</v>
      </c>
      <c r="S21" s="10">
        <v>153.21</v>
      </c>
      <c r="V21" s="795">
        <v>66159</v>
      </c>
      <c r="W21" s="827">
        <v>66159</v>
      </c>
    </row>
    <row r="22" spans="1:23" ht="15">
      <c r="A22" s="3">
        <v>15</v>
      </c>
      <c r="B22" s="8" t="s">
        <v>33</v>
      </c>
      <c r="C22" s="795">
        <v>1241</v>
      </c>
      <c r="D22" s="796">
        <v>0</v>
      </c>
      <c r="E22" s="795">
        <v>1036</v>
      </c>
      <c r="F22" s="795">
        <v>205</v>
      </c>
      <c r="G22" s="795">
        <v>560</v>
      </c>
      <c r="H22" s="795">
        <v>0</v>
      </c>
      <c r="I22" s="795">
        <v>483</v>
      </c>
      <c r="J22" s="795">
        <v>66159</v>
      </c>
      <c r="K22" s="795">
        <v>1733</v>
      </c>
      <c r="L22" s="797">
        <v>46271</v>
      </c>
      <c r="M22" s="797">
        <v>0.68</v>
      </c>
      <c r="N22" s="797">
        <v>10.13</v>
      </c>
      <c r="O22" s="797">
        <v>5164885</v>
      </c>
      <c r="P22" s="798">
        <v>4755949</v>
      </c>
      <c r="Q22" s="795">
        <v>295273</v>
      </c>
      <c r="R22" s="795">
        <v>1714.42</v>
      </c>
      <c r="S22" s="795">
        <v>48.43</v>
      </c>
      <c r="V22" s="550">
        <v>0</v>
      </c>
      <c r="W22" s="828">
        <v>0</v>
      </c>
    </row>
    <row r="23" spans="1:23" ht="15">
      <c r="A23" s="3">
        <v>16</v>
      </c>
      <c r="B23" s="8" t="s">
        <v>34</v>
      </c>
      <c r="C23" s="550">
        <v>938</v>
      </c>
      <c r="D23" s="550">
        <v>0</v>
      </c>
      <c r="E23" s="550">
        <v>578</v>
      </c>
      <c r="F23" s="550">
        <v>360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784">
        <v>2102310</v>
      </c>
      <c r="P23" s="785">
        <v>2225328</v>
      </c>
      <c r="Q23" s="784">
        <v>209704</v>
      </c>
      <c r="R23" s="786">
        <v>828.82</v>
      </c>
      <c r="S23" s="787">
        <v>28.44</v>
      </c>
      <c r="V23" s="60">
        <v>44343</v>
      </c>
      <c r="W23" s="829">
        <v>44343</v>
      </c>
    </row>
    <row r="24" spans="1:23" ht="15">
      <c r="A24" s="3">
        <v>17</v>
      </c>
      <c r="B24" s="8" t="s">
        <v>35</v>
      </c>
      <c r="C24" s="60">
        <v>4187</v>
      </c>
      <c r="D24" s="60">
        <v>0</v>
      </c>
      <c r="E24" s="60">
        <v>2232</v>
      </c>
      <c r="F24" s="60">
        <v>1955</v>
      </c>
      <c r="G24" s="60">
        <v>2621</v>
      </c>
      <c r="H24" s="60">
        <v>0</v>
      </c>
      <c r="I24" s="60">
        <v>2168</v>
      </c>
      <c r="J24" s="60">
        <v>44343</v>
      </c>
      <c r="K24" s="60">
        <v>725</v>
      </c>
      <c r="L24" s="60">
        <v>46878</v>
      </c>
      <c r="M24" s="744">
        <v>0.33</v>
      </c>
      <c r="N24" s="744">
        <v>12</v>
      </c>
      <c r="O24" s="648">
        <v>8464431</v>
      </c>
      <c r="P24" s="60">
        <v>7693386</v>
      </c>
      <c r="Q24" s="60">
        <v>467894</v>
      </c>
      <c r="R24" s="62">
        <v>2380.1</v>
      </c>
      <c r="S24" s="62">
        <v>71.52</v>
      </c>
      <c r="V24" s="649">
        <v>0</v>
      </c>
      <c r="W24" s="820">
        <v>0</v>
      </c>
    </row>
    <row r="25" spans="1:23" ht="15">
      <c r="A25" s="3">
        <v>18</v>
      </c>
      <c r="B25" s="8" t="s">
        <v>36</v>
      </c>
      <c r="C25" s="649">
        <v>809</v>
      </c>
      <c r="D25" s="649">
        <v>0</v>
      </c>
      <c r="E25" s="649">
        <v>321</v>
      </c>
      <c r="F25" s="649">
        <v>488</v>
      </c>
      <c r="G25" s="649">
        <v>0</v>
      </c>
      <c r="H25" s="649">
        <v>0</v>
      </c>
      <c r="I25" s="649">
        <v>0</v>
      </c>
      <c r="J25" s="649">
        <v>0</v>
      </c>
      <c r="K25" s="649">
        <v>0</v>
      </c>
      <c r="L25" s="649">
        <v>0</v>
      </c>
      <c r="M25" s="723">
        <v>0</v>
      </c>
      <c r="N25" s="649">
        <v>0</v>
      </c>
      <c r="O25" s="648">
        <v>2021553</v>
      </c>
      <c r="P25" s="649">
        <v>2109166</v>
      </c>
      <c r="Q25" s="649">
        <v>109785</v>
      </c>
      <c r="R25" s="649">
        <v>520.97</v>
      </c>
      <c r="S25" s="723">
        <v>21.57</v>
      </c>
      <c r="V25" s="537">
        <v>40274</v>
      </c>
      <c r="W25" s="662">
        <v>40274</v>
      </c>
    </row>
    <row r="26" spans="1:23" ht="15">
      <c r="A26" s="3">
        <v>19</v>
      </c>
      <c r="B26" s="33" t="s">
        <v>37</v>
      </c>
      <c r="C26" s="537">
        <v>754</v>
      </c>
      <c r="D26" s="653">
        <v>0</v>
      </c>
      <c r="E26" s="558">
        <v>593</v>
      </c>
      <c r="F26" s="537">
        <v>161</v>
      </c>
      <c r="G26" s="536">
        <v>1351</v>
      </c>
      <c r="H26" s="537">
        <v>0</v>
      </c>
      <c r="I26" s="536">
        <v>1351</v>
      </c>
      <c r="J26" s="537">
        <v>40274</v>
      </c>
      <c r="K26" s="537">
        <v>3945</v>
      </c>
      <c r="L26" s="537">
        <v>166908</v>
      </c>
      <c r="M26" s="538">
        <v>21.25</v>
      </c>
      <c r="N26" s="538">
        <v>34.21</v>
      </c>
      <c r="O26" s="537">
        <v>2116834</v>
      </c>
      <c r="P26" s="536">
        <v>1571304</v>
      </c>
      <c r="Q26" s="536">
        <v>143531</v>
      </c>
      <c r="R26" s="538">
        <v>253.59</v>
      </c>
      <c r="S26" s="538">
        <v>24.95</v>
      </c>
      <c r="V26" s="720">
        <v>2420302</v>
      </c>
      <c r="W26" s="830">
        <v>2420302</v>
      </c>
    </row>
    <row r="27" spans="1:23" ht="15">
      <c r="A27" s="3"/>
      <c r="B27" s="926" t="s">
        <v>38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  <c r="V27" s="60">
        <v>0</v>
      </c>
      <c r="W27" s="830">
        <v>0</v>
      </c>
    </row>
    <row r="28" spans="1:23" ht="15">
      <c r="A28" s="3">
        <v>20</v>
      </c>
      <c r="B28" s="8" t="s">
        <v>39</v>
      </c>
      <c r="C28" s="568">
        <v>22767</v>
      </c>
      <c r="D28" s="568">
        <v>0</v>
      </c>
      <c r="E28" s="568">
        <v>12556</v>
      </c>
      <c r="F28" s="568">
        <v>10211</v>
      </c>
      <c r="G28" s="568">
        <v>21533</v>
      </c>
      <c r="H28" s="568">
        <v>0</v>
      </c>
      <c r="I28" s="568">
        <v>13323</v>
      </c>
      <c r="J28" s="720">
        <v>2420302</v>
      </c>
      <c r="K28" s="721">
        <f>'[2]snapshot'!$D$10+'[2]snapshot'!$D$14+'[2]snapshot'!$D$22</f>
        <v>29755</v>
      </c>
      <c r="L28" s="721">
        <f>'[2]snapshot'!$D$8+'[2]snapshot'!$D$12+'[2]snapshot'!$D$18+'[2]snapshot'!$D$24</f>
        <v>3943216</v>
      </c>
      <c r="M28" s="740">
        <f>'[2]snapshot'!$E$10+'[2]snapshot'!$E$14+'[2]snapshot'!$E$22</f>
        <v>13.836721504</v>
      </c>
      <c r="N28" s="719">
        <v>852</v>
      </c>
      <c r="O28" s="721">
        <v>100035000</v>
      </c>
      <c r="P28" s="721">
        <v>165265000</v>
      </c>
      <c r="Q28" s="536">
        <v>8037000</v>
      </c>
      <c r="R28" s="536">
        <v>45172.9</v>
      </c>
      <c r="S28" s="538">
        <v>1182.26</v>
      </c>
      <c r="V28" s="566">
        <v>0</v>
      </c>
      <c r="W28" s="60">
        <v>0</v>
      </c>
    </row>
    <row r="29" spans="1:23" ht="15">
      <c r="A29" s="3">
        <v>21</v>
      </c>
      <c r="B29" s="8" t="s">
        <v>40</v>
      </c>
      <c r="C29" s="60">
        <v>1060</v>
      </c>
      <c r="D29" s="60">
        <v>0</v>
      </c>
      <c r="E29" s="60">
        <v>623</v>
      </c>
      <c r="F29" s="60">
        <v>437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733">
        <v>4640416</v>
      </c>
      <c r="P29" s="733">
        <v>7314968</v>
      </c>
      <c r="Q29" s="840">
        <v>119203</v>
      </c>
      <c r="R29" s="778">
        <v>2082.74</v>
      </c>
      <c r="S29" s="779">
        <v>14.81</v>
      </c>
      <c r="V29" s="563"/>
      <c r="W29" s="830"/>
    </row>
    <row r="30" spans="1:23" ht="15.75" thickBot="1">
      <c r="A30" s="3">
        <v>22</v>
      </c>
      <c r="B30" s="8" t="s">
        <v>41</v>
      </c>
      <c r="C30" s="468">
        <v>1440</v>
      </c>
      <c r="D30" s="468">
        <v>0</v>
      </c>
      <c r="E30" s="468">
        <v>1050</v>
      </c>
      <c r="F30" s="468">
        <v>390</v>
      </c>
      <c r="G30" s="468">
        <v>0</v>
      </c>
      <c r="H30" s="468">
        <v>0</v>
      </c>
      <c r="I30" s="468">
        <v>0</v>
      </c>
      <c r="J30" s="566">
        <v>0</v>
      </c>
      <c r="K30" s="566">
        <v>0</v>
      </c>
      <c r="L30" s="566">
        <v>0</v>
      </c>
      <c r="M30" s="567">
        <v>0</v>
      </c>
      <c r="N30" s="567">
        <v>0</v>
      </c>
      <c r="O30" s="848">
        <v>6605784</v>
      </c>
      <c r="P30" s="468">
        <v>11692002</v>
      </c>
      <c r="Q30" s="468">
        <v>235886</v>
      </c>
      <c r="R30" s="469">
        <v>3003.2</v>
      </c>
      <c r="S30" s="777">
        <v>45.93</v>
      </c>
      <c r="V30" s="36">
        <v>0</v>
      </c>
      <c r="W30" s="830">
        <v>0</v>
      </c>
    </row>
    <row r="31" spans="1:23" ht="15">
      <c r="A31" s="3">
        <v>23</v>
      </c>
      <c r="B31" s="8" t="s">
        <v>42</v>
      </c>
      <c r="C31" s="711">
        <v>844</v>
      </c>
      <c r="D31" s="562">
        <v>0</v>
      </c>
      <c r="E31" s="562">
        <v>593</v>
      </c>
      <c r="F31" s="562">
        <v>251</v>
      </c>
      <c r="G31" s="562">
        <v>0</v>
      </c>
      <c r="H31" s="562">
        <v>0</v>
      </c>
      <c r="I31" s="562">
        <v>0</v>
      </c>
      <c r="J31" s="563">
        <v>0</v>
      </c>
      <c r="K31" s="563">
        <v>0</v>
      </c>
      <c r="L31" s="562">
        <v>0</v>
      </c>
      <c r="M31" s="563">
        <v>0</v>
      </c>
      <c r="N31" s="563">
        <v>0</v>
      </c>
      <c r="O31" s="830">
        <v>2681878</v>
      </c>
      <c r="P31" s="713">
        <v>4614744</v>
      </c>
      <c r="Q31" s="562">
        <v>106079</v>
      </c>
      <c r="R31" s="847">
        <v>1271.84</v>
      </c>
      <c r="S31" s="847">
        <v>27.99</v>
      </c>
      <c r="V31" s="649">
        <v>0</v>
      </c>
      <c r="W31" s="830">
        <v>0</v>
      </c>
    </row>
    <row r="32" spans="1:23" ht="15.75" thickBot="1">
      <c r="A32" s="3">
        <v>24</v>
      </c>
      <c r="B32" s="8" t="s">
        <v>43</v>
      </c>
      <c r="C32" s="36">
        <v>871</v>
      </c>
      <c r="D32" s="36">
        <v>0</v>
      </c>
      <c r="E32" s="36">
        <v>653</v>
      </c>
      <c r="F32" s="36">
        <v>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573">
        <v>0</v>
      </c>
      <c r="O32" s="36">
        <v>3339796</v>
      </c>
      <c r="P32" s="36">
        <v>3781397</v>
      </c>
      <c r="Q32" s="36">
        <v>85503</v>
      </c>
      <c r="R32" s="689">
        <v>1142.6</v>
      </c>
      <c r="S32" s="37">
        <v>14.9</v>
      </c>
      <c r="V32">
        <v>0</v>
      </c>
      <c r="W32" s="831">
        <v>0</v>
      </c>
    </row>
    <row r="33" spans="1:23" ht="15.75" thickBot="1">
      <c r="A33" s="3">
        <v>25</v>
      </c>
      <c r="B33" s="33" t="s">
        <v>44</v>
      </c>
      <c r="C33" s="60">
        <v>949</v>
      </c>
      <c r="D33" s="60">
        <v>0</v>
      </c>
      <c r="E33" s="60">
        <v>665</v>
      </c>
      <c r="F33" s="60">
        <v>284</v>
      </c>
      <c r="G33" s="60">
        <v>0</v>
      </c>
      <c r="H33" s="60">
        <v>0</v>
      </c>
      <c r="I33" s="60">
        <v>0</v>
      </c>
      <c r="J33" s="649">
        <v>0</v>
      </c>
      <c r="K33" s="649">
        <v>0</v>
      </c>
      <c r="L33" s="649">
        <v>0</v>
      </c>
      <c r="M33" s="649">
        <v>0</v>
      </c>
      <c r="N33" s="649">
        <v>0</v>
      </c>
      <c r="O33" s="648">
        <v>5958383</v>
      </c>
      <c r="P33" s="649">
        <v>5942750</v>
      </c>
      <c r="Q33" s="649">
        <v>186799</v>
      </c>
      <c r="R33" s="60">
        <v>1823.63</v>
      </c>
      <c r="S33" s="62">
        <v>35.2</v>
      </c>
      <c r="V33" s="717">
        <v>0</v>
      </c>
      <c r="W33" s="832">
        <v>0</v>
      </c>
    </row>
    <row r="34" spans="1:23" ht="15">
      <c r="A34" s="3"/>
      <c r="B34" s="926" t="s">
        <v>45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V34" s="3">
        <v>0</v>
      </c>
      <c r="W34" s="830">
        <v>0</v>
      </c>
    </row>
    <row r="35" spans="1:23" ht="15">
      <c r="A35" s="3">
        <v>26</v>
      </c>
      <c r="B35" s="33" t="s">
        <v>46</v>
      </c>
      <c r="C35" s="60">
        <v>1591</v>
      </c>
      <c r="D35" s="60">
        <v>0</v>
      </c>
      <c r="E35" s="60">
        <v>835</v>
      </c>
      <c r="F35" s="60">
        <v>756</v>
      </c>
      <c r="G35" s="730">
        <v>14844</v>
      </c>
      <c r="H35" s="60">
        <v>0</v>
      </c>
      <c r="I35" s="731">
        <v>6048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850">
        <v>4990927</v>
      </c>
      <c r="P35" s="733">
        <v>6427106</v>
      </c>
      <c r="Q35" s="733">
        <v>761408</v>
      </c>
      <c r="R35" s="732">
        <v>2407.07</v>
      </c>
      <c r="S35" s="62">
        <v>109.988761133</v>
      </c>
      <c r="V35" s="807">
        <v>1780</v>
      </c>
      <c r="W35" s="833">
        <v>1780</v>
      </c>
    </row>
    <row r="36" spans="1:23" ht="15">
      <c r="A36" s="3"/>
      <c r="B36" s="43" t="s">
        <v>47</v>
      </c>
      <c r="C36" s="577">
        <f aca="true" t="shared" si="0" ref="C36:R36">SUM(C8:C35)</f>
        <v>60574</v>
      </c>
      <c r="D36" s="577">
        <f t="shared" si="0"/>
        <v>0</v>
      </c>
      <c r="E36" s="577">
        <f t="shared" si="0"/>
        <v>34983</v>
      </c>
      <c r="F36" s="577">
        <f t="shared" si="0"/>
        <v>25591</v>
      </c>
      <c r="G36" s="577">
        <f t="shared" si="0"/>
        <v>73551</v>
      </c>
      <c r="H36" s="577">
        <f t="shared" si="0"/>
        <v>904</v>
      </c>
      <c r="I36" s="577">
        <f t="shared" si="0"/>
        <v>56292</v>
      </c>
      <c r="J36" s="577">
        <f t="shared" si="0"/>
        <v>3279780</v>
      </c>
      <c r="K36" s="577">
        <f t="shared" si="0"/>
        <v>70803</v>
      </c>
      <c r="L36" s="577">
        <f t="shared" si="0"/>
        <v>4876051</v>
      </c>
      <c r="M36" s="269">
        <f t="shared" si="0"/>
        <v>52.65672150399999</v>
      </c>
      <c r="N36" s="269">
        <f t="shared" si="0"/>
        <v>1062.1</v>
      </c>
      <c r="O36" s="577">
        <f t="shared" si="0"/>
        <v>234721229</v>
      </c>
      <c r="P36" s="577">
        <f t="shared" si="0"/>
        <v>335808293</v>
      </c>
      <c r="Q36" s="577">
        <f t="shared" si="0"/>
        <v>16488830</v>
      </c>
      <c r="R36" s="269">
        <f t="shared" si="0"/>
        <v>88186.44373928402</v>
      </c>
      <c r="S36" s="269">
        <f>SUM(S8:S35)</f>
        <v>2365.9176769779997</v>
      </c>
      <c r="V36" s="9">
        <v>0</v>
      </c>
      <c r="W36" s="733">
        <v>0</v>
      </c>
    </row>
    <row r="37" spans="1:23" ht="15">
      <c r="A37" s="3"/>
      <c r="B37" s="927" t="s">
        <v>48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V37" s="129">
        <v>0</v>
      </c>
      <c r="W37" s="834">
        <v>0</v>
      </c>
    </row>
    <row r="38" spans="1:23" ht="15">
      <c r="A38" s="3"/>
      <c r="B38" s="927" t="s">
        <v>49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V38" s="758">
        <v>31338</v>
      </c>
      <c r="W38" s="658">
        <v>31338</v>
      </c>
    </row>
    <row r="39" spans="1:23" ht="15">
      <c r="A39" s="3">
        <v>27</v>
      </c>
      <c r="B39" s="8" t="s">
        <v>50</v>
      </c>
      <c r="C39" s="717">
        <v>190</v>
      </c>
      <c r="D39" s="717">
        <v>0</v>
      </c>
      <c r="E39" s="717">
        <v>133</v>
      </c>
      <c r="F39" s="717">
        <v>57</v>
      </c>
      <c r="G39" s="717">
        <v>0</v>
      </c>
      <c r="H39" s="717">
        <v>0</v>
      </c>
      <c r="I39" s="717">
        <v>0</v>
      </c>
      <c r="J39" s="717">
        <v>0</v>
      </c>
      <c r="K39" s="717">
        <v>0</v>
      </c>
      <c r="L39" s="717">
        <v>0</v>
      </c>
      <c r="M39" s="718">
        <v>0</v>
      </c>
      <c r="N39" s="717">
        <v>0</v>
      </c>
      <c r="O39" s="717">
        <v>383320</v>
      </c>
      <c r="P39" s="717">
        <v>210828</v>
      </c>
      <c r="Q39" s="717">
        <v>11258</v>
      </c>
      <c r="R39" s="718">
        <v>54.77</v>
      </c>
      <c r="S39" s="717">
        <v>2.79</v>
      </c>
      <c r="V39" s="625">
        <v>0</v>
      </c>
      <c r="W39" s="835">
        <v>0</v>
      </c>
    </row>
    <row r="40" spans="1:23" ht="15">
      <c r="A40" s="3">
        <v>28</v>
      </c>
      <c r="B40" s="8" t="s">
        <v>51</v>
      </c>
      <c r="C40" s="3">
        <v>587</v>
      </c>
      <c r="D40" s="3">
        <v>0</v>
      </c>
      <c r="E40" s="3">
        <v>251</v>
      </c>
      <c r="F40" s="3">
        <v>336</v>
      </c>
      <c r="G40" s="3">
        <v>2046</v>
      </c>
      <c r="H40" s="3">
        <v>0</v>
      </c>
      <c r="I40" s="3">
        <v>1486</v>
      </c>
      <c r="J40" s="3">
        <v>0</v>
      </c>
      <c r="K40" s="3">
        <v>0</v>
      </c>
      <c r="L40" s="3">
        <v>0</v>
      </c>
      <c r="M40" s="561">
        <v>0</v>
      </c>
      <c r="N40" s="561">
        <v>0</v>
      </c>
      <c r="O40" s="524">
        <v>892590</v>
      </c>
      <c r="P40" s="9">
        <v>1164728</v>
      </c>
      <c r="Q40" s="3">
        <v>109794</v>
      </c>
      <c r="R40" s="538">
        <v>367.929</v>
      </c>
      <c r="S40" s="538">
        <v>14.278</v>
      </c>
      <c r="V40" s="769">
        <v>0</v>
      </c>
      <c r="W40" s="836">
        <v>0</v>
      </c>
    </row>
    <row r="41" spans="1:23" ht="15">
      <c r="A41" s="3">
        <v>29</v>
      </c>
      <c r="B41" s="8" t="s">
        <v>52</v>
      </c>
      <c r="C41" s="745">
        <v>396</v>
      </c>
      <c r="D41" s="746">
        <v>0</v>
      </c>
      <c r="E41" s="746">
        <v>172</v>
      </c>
      <c r="F41" s="746">
        <v>224</v>
      </c>
      <c r="G41" s="746">
        <v>0</v>
      </c>
      <c r="H41" s="746">
        <v>0</v>
      </c>
      <c r="I41" s="665">
        <v>0</v>
      </c>
      <c r="J41" s="807">
        <v>1780</v>
      </c>
      <c r="K41" s="807">
        <v>2</v>
      </c>
      <c r="L41" s="807">
        <v>2559</v>
      </c>
      <c r="M41" s="808">
        <v>0.0014</v>
      </c>
      <c r="N41" s="809">
        <v>0.63</v>
      </c>
      <c r="O41" s="810">
        <v>705245</v>
      </c>
      <c r="P41" s="666">
        <v>389060</v>
      </c>
      <c r="Q41" s="666">
        <v>31049</v>
      </c>
      <c r="R41" s="811">
        <v>139.25</v>
      </c>
      <c r="S41" s="812">
        <v>5.65</v>
      </c>
      <c r="V41" s="502"/>
      <c r="W41" s="837"/>
    </row>
    <row r="42" spans="1:23" ht="15">
      <c r="A42" s="3">
        <v>30</v>
      </c>
      <c r="B42" s="8" t="s">
        <v>53</v>
      </c>
      <c r="C42" s="558">
        <v>1101</v>
      </c>
      <c r="D42" s="9">
        <v>0</v>
      </c>
      <c r="E42" s="558">
        <v>736</v>
      </c>
      <c r="F42" s="558">
        <v>365</v>
      </c>
      <c r="G42" s="558">
        <v>6130</v>
      </c>
      <c r="H42" s="9">
        <v>0</v>
      </c>
      <c r="I42" s="558">
        <v>5189</v>
      </c>
      <c r="J42" s="9">
        <v>0</v>
      </c>
      <c r="K42" s="9">
        <v>0</v>
      </c>
      <c r="L42" s="9">
        <v>0</v>
      </c>
      <c r="M42" s="563">
        <v>0</v>
      </c>
      <c r="N42" s="563">
        <v>0</v>
      </c>
      <c r="O42" s="272">
        <v>2807180</v>
      </c>
      <c r="P42" s="9">
        <v>2561472</v>
      </c>
      <c r="Q42" s="9">
        <v>219588</v>
      </c>
      <c r="R42" s="563">
        <v>1053.67</v>
      </c>
      <c r="S42" s="563">
        <v>39.14</v>
      </c>
      <c r="V42" s="722">
        <v>0</v>
      </c>
      <c r="W42" s="838">
        <v>0</v>
      </c>
    </row>
    <row r="43" spans="1:23" ht="15">
      <c r="A43" s="3">
        <v>31</v>
      </c>
      <c r="B43" s="8" t="s">
        <v>54</v>
      </c>
      <c r="C43" s="129">
        <v>447</v>
      </c>
      <c r="D43" s="129">
        <v>0</v>
      </c>
      <c r="E43" s="129">
        <v>234</v>
      </c>
      <c r="F43" s="129">
        <v>213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817">
        <v>0</v>
      </c>
      <c r="N43" s="129">
        <v>0</v>
      </c>
      <c r="O43" s="129">
        <v>1047506</v>
      </c>
      <c r="P43" s="129">
        <v>2104274</v>
      </c>
      <c r="Q43" s="129">
        <v>149102</v>
      </c>
      <c r="R43" s="129">
        <v>534.65</v>
      </c>
      <c r="S43" s="129">
        <v>26.8</v>
      </c>
      <c r="V43" s="587"/>
      <c r="W43" s="839"/>
    </row>
    <row r="44" spans="1:23" ht="15">
      <c r="A44" s="3">
        <v>32</v>
      </c>
      <c r="B44" s="8" t="s">
        <v>55</v>
      </c>
      <c r="C44" s="757">
        <v>556</v>
      </c>
      <c r="D44" s="758">
        <v>0</v>
      </c>
      <c r="E44" s="758">
        <v>370</v>
      </c>
      <c r="F44" s="758">
        <v>186</v>
      </c>
      <c r="G44" s="758">
        <v>2991</v>
      </c>
      <c r="H44" s="758">
        <v>0</v>
      </c>
      <c r="I44" s="758">
        <v>2689</v>
      </c>
      <c r="J44" s="758">
        <v>31338</v>
      </c>
      <c r="K44" s="758">
        <v>1941</v>
      </c>
      <c r="L44" s="758">
        <v>36664</v>
      </c>
      <c r="M44" s="759">
        <v>0.71</v>
      </c>
      <c r="N44" s="759">
        <v>13.85</v>
      </c>
      <c r="O44" s="737">
        <v>1246118</v>
      </c>
      <c r="P44" s="760">
        <v>2217360</v>
      </c>
      <c r="Q44" s="760">
        <v>27562</v>
      </c>
      <c r="R44" s="761">
        <v>966.95</v>
      </c>
      <c r="S44" s="761">
        <v>9.22</v>
      </c>
      <c r="V44" s="662">
        <v>5818</v>
      </c>
      <c r="W44" s="830">
        <v>5818</v>
      </c>
    </row>
    <row r="45" spans="1:23" ht="15">
      <c r="A45" s="3">
        <v>33</v>
      </c>
      <c r="B45" s="8" t="s">
        <v>56</v>
      </c>
      <c r="C45" s="60">
        <v>410</v>
      </c>
      <c r="D45" s="60">
        <v>0</v>
      </c>
      <c r="E45" s="60">
        <v>241</v>
      </c>
      <c r="F45" s="60">
        <v>169</v>
      </c>
      <c r="G45" s="649">
        <v>0</v>
      </c>
      <c r="H45" s="649">
        <v>1639</v>
      </c>
      <c r="I45" s="649">
        <v>1575</v>
      </c>
      <c r="J45" s="625">
        <v>0</v>
      </c>
      <c r="K45" s="625">
        <v>0</v>
      </c>
      <c r="L45" s="625">
        <v>0</v>
      </c>
      <c r="M45" s="696">
        <v>0</v>
      </c>
      <c r="N45" s="696">
        <v>0</v>
      </c>
      <c r="O45" s="648">
        <v>1624444</v>
      </c>
      <c r="P45" s="60">
        <v>1528441</v>
      </c>
      <c r="Q45" s="60">
        <v>149432</v>
      </c>
      <c r="R45" s="60">
        <v>435.13</v>
      </c>
      <c r="S45" s="62">
        <v>21.28</v>
      </c>
      <c r="V45" s="90">
        <v>0</v>
      </c>
      <c r="W45" s="733">
        <v>0</v>
      </c>
    </row>
    <row r="46" spans="1:23" ht="15">
      <c r="A46" s="3">
        <v>34</v>
      </c>
      <c r="B46" s="8" t="s">
        <v>57</v>
      </c>
      <c r="C46" s="770">
        <f>E46+F46</f>
        <v>983</v>
      </c>
      <c r="D46" s="770">
        <v>0</v>
      </c>
      <c r="E46" s="770">
        <v>503</v>
      </c>
      <c r="F46" s="770">
        <v>480</v>
      </c>
      <c r="G46" s="771">
        <v>305</v>
      </c>
      <c r="H46" s="770">
        <v>0</v>
      </c>
      <c r="I46" s="770">
        <v>0</v>
      </c>
      <c r="J46" s="769">
        <v>0</v>
      </c>
      <c r="K46" s="769">
        <v>0</v>
      </c>
      <c r="L46" s="769">
        <v>0</v>
      </c>
      <c r="M46" s="769">
        <v>0</v>
      </c>
      <c r="N46" s="769">
        <v>0</v>
      </c>
      <c r="O46" s="770">
        <v>2959075</v>
      </c>
      <c r="P46" s="772">
        <v>2359479</v>
      </c>
      <c r="Q46" s="773">
        <v>194696</v>
      </c>
      <c r="R46" s="774">
        <v>956.83</v>
      </c>
      <c r="S46" s="774">
        <v>26.99</v>
      </c>
      <c r="V46" s="652">
        <v>6007467</v>
      </c>
      <c r="W46" s="733">
        <v>6007467</v>
      </c>
    </row>
    <row r="47" spans="1:23" ht="15">
      <c r="A47" s="3">
        <v>35</v>
      </c>
      <c r="B47" s="8" t="s">
        <v>58</v>
      </c>
      <c r="C47" s="502">
        <v>604</v>
      </c>
      <c r="D47" s="502">
        <v>0</v>
      </c>
      <c r="E47" s="502">
        <v>182</v>
      </c>
      <c r="F47" s="502">
        <v>422</v>
      </c>
      <c r="G47" s="502">
        <v>1645</v>
      </c>
      <c r="H47" s="585">
        <v>0</v>
      </c>
      <c r="I47" s="502">
        <v>1475</v>
      </c>
      <c r="J47" s="502">
        <v>0</v>
      </c>
      <c r="K47" s="502">
        <v>0</v>
      </c>
      <c r="L47" s="502">
        <v>0</v>
      </c>
      <c r="M47" s="567">
        <v>0</v>
      </c>
      <c r="N47" s="567">
        <v>0</v>
      </c>
      <c r="O47" s="527">
        <v>395247</v>
      </c>
      <c r="P47" s="502">
        <v>443056</v>
      </c>
      <c r="Q47" s="502">
        <v>23686</v>
      </c>
      <c r="R47" s="567">
        <v>155</v>
      </c>
      <c r="S47" s="567">
        <v>4.36</v>
      </c>
      <c r="V47" s="597">
        <v>2793705</v>
      </c>
      <c r="W47" s="733">
        <v>2793705</v>
      </c>
    </row>
    <row r="48" spans="1:23" ht="15">
      <c r="A48" s="3">
        <v>36</v>
      </c>
      <c r="B48" s="8" t="s">
        <v>59</v>
      </c>
      <c r="C48" s="722">
        <v>121</v>
      </c>
      <c r="D48" s="722">
        <v>0</v>
      </c>
      <c r="E48" s="722">
        <v>61</v>
      </c>
      <c r="F48" s="722">
        <v>60</v>
      </c>
      <c r="G48" s="722">
        <v>0</v>
      </c>
      <c r="H48" s="722">
        <v>0</v>
      </c>
      <c r="I48" s="722">
        <v>0</v>
      </c>
      <c r="J48" s="722">
        <v>0</v>
      </c>
      <c r="K48" s="722">
        <v>0</v>
      </c>
      <c r="L48" s="722">
        <v>0</v>
      </c>
      <c r="M48" s="722">
        <v>0</v>
      </c>
      <c r="N48" s="722">
        <v>0</v>
      </c>
      <c r="O48" s="771">
        <v>29988</v>
      </c>
      <c r="P48" s="722">
        <v>66939</v>
      </c>
      <c r="Q48" s="722">
        <v>2557</v>
      </c>
      <c r="R48" s="645">
        <v>17.454618238</v>
      </c>
      <c r="S48" s="645">
        <v>0.394152531</v>
      </c>
      <c r="V48" s="754">
        <v>212585</v>
      </c>
      <c r="W48" s="840">
        <v>212585</v>
      </c>
    </row>
    <row r="49" spans="1:23" ht="15">
      <c r="A49" s="3">
        <v>37</v>
      </c>
      <c r="B49" s="8" t="s">
        <v>60</v>
      </c>
      <c r="C49" s="587">
        <v>743</v>
      </c>
      <c r="D49" s="587">
        <v>0</v>
      </c>
      <c r="E49" s="587">
        <v>577</v>
      </c>
      <c r="F49" s="587">
        <v>166</v>
      </c>
      <c r="G49" s="587">
        <v>170</v>
      </c>
      <c r="H49" s="587">
        <v>0</v>
      </c>
      <c r="I49" s="587">
        <v>132</v>
      </c>
      <c r="J49" s="587">
        <v>0</v>
      </c>
      <c r="K49" s="587">
        <v>0</v>
      </c>
      <c r="L49" s="587">
        <v>0</v>
      </c>
      <c r="M49" s="37">
        <v>0</v>
      </c>
      <c r="N49" s="564">
        <v>0</v>
      </c>
      <c r="O49" s="851">
        <v>2404370</v>
      </c>
      <c r="P49" s="851">
        <v>4443411</v>
      </c>
      <c r="Q49" s="586">
        <v>90350</v>
      </c>
      <c r="R49" s="38">
        <v>509.73</v>
      </c>
      <c r="S49" s="38">
        <v>17.89</v>
      </c>
      <c r="V49" s="600">
        <v>258130</v>
      </c>
      <c r="W49" s="799">
        <v>258130</v>
      </c>
    </row>
    <row r="50" spans="1:23" ht="15">
      <c r="A50" s="3">
        <v>38</v>
      </c>
      <c r="B50" s="33" t="s">
        <v>61</v>
      </c>
      <c r="C50" s="9">
        <v>367</v>
      </c>
      <c r="D50" s="9">
        <v>0</v>
      </c>
      <c r="E50" s="775">
        <v>184</v>
      </c>
      <c r="F50" s="775">
        <v>183</v>
      </c>
      <c r="G50" s="775">
        <v>710</v>
      </c>
      <c r="H50" s="775">
        <v>0</v>
      </c>
      <c r="I50" s="754">
        <v>710</v>
      </c>
      <c r="J50" s="662">
        <v>5818</v>
      </c>
      <c r="K50" s="754">
        <v>0</v>
      </c>
      <c r="L50" s="662">
        <v>4313</v>
      </c>
      <c r="M50" s="754">
        <v>0</v>
      </c>
      <c r="N50" s="754">
        <v>0.9922271</v>
      </c>
      <c r="O50" s="754">
        <v>551850</v>
      </c>
      <c r="P50" s="754">
        <v>1376538</v>
      </c>
      <c r="Q50" s="754">
        <v>24794</v>
      </c>
      <c r="R50" s="754">
        <v>548.35</v>
      </c>
      <c r="S50" s="754">
        <v>6.08</v>
      </c>
      <c r="V50" s="762">
        <v>901921</v>
      </c>
      <c r="W50" s="841">
        <v>901921</v>
      </c>
    </row>
    <row r="51" spans="1:23" ht="15">
      <c r="A51" s="3"/>
      <c r="B51" s="926" t="s">
        <v>62</v>
      </c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V51" s="735">
        <v>0</v>
      </c>
      <c r="W51" s="842">
        <v>0</v>
      </c>
    </row>
    <row r="52" spans="1:23" ht="15">
      <c r="A52" s="3">
        <v>39</v>
      </c>
      <c r="B52" s="33" t="s">
        <v>63</v>
      </c>
      <c r="C52" s="90">
        <v>331</v>
      </c>
      <c r="D52" s="90">
        <v>0</v>
      </c>
      <c r="E52" s="90">
        <v>89</v>
      </c>
      <c r="F52" s="90">
        <v>242</v>
      </c>
      <c r="G52" s="91">
        <v>584</v>
      </c>
      <c r="H52" s="90">
        <v>0</v>
      </c>
      <c r="I52" s="91">
        <v>440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1">
        <v>216126</v>
      </c>
      <c r="P52" s="91">
        <v>332419</v>
      </c>
      <c r="Q52" s="91">
        <v>39827</v>
      </c>
      <c r="R52" s="747">
        <v>124.06</v>
      </c>
      <c r="S52" s="91">
        <v>6.9</v>
      </c>
      <c r="V52" s="813">
        <f>'[3]Sheet1'!$B$24</f>
        <v>126855</v>
      </c>
      <c r="W52" s="843">
        <v>126855</v>
      </c>
    </row>
    <row r="53" spans="1:23" ht="15">
      <c r="A53" s="3">
        <v>40</v>
      </c>
      <c r="B53" s="8" t="s">
        <v>64</v>
      </c>
      <c r="C53" s="652">
        <v>10316</v>
      </c>
      <c r="D53" s="652">
        <v>0</v>
      </c>
      <c r="E53" s="652">
        <v>4008</v>
      </c>
      <c r="F53" s="652">
        <v>6308</v>
      </c>
      <c r="G53" s="652">
        <v>210781</v>
      </c>
      <c r="H53" s="652">
        <v>0</v>
      </c>
      <c r="I53" s="652">
        <v>168069</v>
      </c>
      <c r="J53" s="652">
        <v>6007467</v>
      </c>
      <c r="K53" s="652">
        <v>72580</v>
      </c>
      <c r="L53" s="652">
        <v>8241125</v>
      </c>
      <c r="M53" s="818">
        <v>47.048359345</v>
      </c>
      <c r="N53" s="819">
        <v>2676.7651115119997</v>
      </c>
      <c r="O53" s="652">
        <v>15065007</v>
      </c>
      <c r="P53" s="652">
        <v>28055076</v>
      </c>
      <c r="Q53" s="652">
        <v>6696787</v>
      </c>
      <c r="R53" s="819">
        <v>11796.286474924998</v>
      </c>
      <c r="S53" s="819">
        <v>977.5694653710002</v>
      </c>
      <c r="V53" s="569">
        <v>628231</v>
      </c>
      <c r="W53" s="838">
        <v>628231</v>
      </c>
    </row>
    <row r="54" spans="1:23" ht="15.75" thickBot="1">
      <c r="A54" s="3">
        <v>41</v>
      </c>
      <c r="B54" s="8" t="s">
        <v>65</v>
      </c>
      <c r="C54" s="583">
        <v>10006</v>
      </c>
      <c r="D54" s="583">
        <v>0</v>
      </c>
      <c r="E54" s="583">
        <v>3134</v>
      </c>
      <c r="F54" s="583">
        <v>6872</v>
      </c>
      <c r="G54" s="596">
        <v>176719</v>
      </c>
      <c r="H54" s="596">
        <v>6291</v>
      </c>
      <c r="I54" s="596">
        <v>150868</v>
      </c>
      <c r="J54" s="597">
        <v>2793705</v>
      </c>
      <c r="K54" s="597">
        <v>7318</v>
      </c>
      <c r="L54" s="597">
        <v>4512865</v>
      </c>
      <c r="M54" s="593">
        <v>3.943059835</v>
      </c>
      <c r="N54" s="593">
        <v>1038.97238907</v>
      </c>
      <c r="O54" s="583">
        <v>17468719</v>
      </c>
      <c r="P54" s="584">
        <v>25388413</v>
      </c>
      <c r="Q54" s="598">
        <v>6064505</v>
      </c>
      <c r="R54" s="599">
        <v>10738.282555328577</v>
      </c>
      <c r="S54" s="599">
        <v>978.7728046</v>
      </c>
      <c r="V54" s="569">
        <v>0</v>
      </c>
      <c r="W54" s="844">
        <v>0</v>
      </c>
    </row>
    <row r="55" spans="1:23" ht="15">
      <c r="A55" s="3">
        <v>42</v>
      </c>
      <c r="B55" s="8" t="s">
        <v>66</v>
      </c>
      <c r="C55" s="648">
        <v>796</v>
      </c>
      <c r="D55" s="754">
        <v>0</v>
      </c>
      <c r="E55" s="648">
        <v>409</v>
      </c>
      <c r="F55" s="648">
        <v>387</v>
      </c>
      <c r="G55" s="755">
        <v>109</v>
      </c>
      <c r="H55" s="755">
        <v>0</v>
      </c>
      <c r="I55" s="755">
        <v>47</v>
      </c>
      <c r="J55" s="754">
        <v>212585</v>
      </c>
      <c r="K55" s="754">
        <v>438</v>
      </c>
      <c r="L55" s="754">
        <v>323553</v>
      </c>
      <c r="M55" s="756">
        <v>0.26</v>
      </c>
      <c r="N55" s="756">
        <v>132.06</v>
      </c>
      <c r="O55" s="648">
        <v>964311</v>
      </c>
      <c r="P55" s="648">
        <v>1152582</v>
      </c>
      <c r="Q55" s="648">
        <v>150707</v>
      </c>
      <c r="R55" s="648">
        <v>453.66</v>
      </c>
      <c r="S55" s="656">
        <v>24.85</v>
      </c>
      <c r="V55" s="60">
        <f>2302552+34370</f>
        <v>2336922</v>
      </c>
      <c r="W55" s="733">
        <f>2302552+34370</f>
        <v>2336922</v>
      </c>
    </row>
    <row r="56" spans="1:23" ht="15">
      <c r="A56" s="3">
        <v>43</v>
      </c>
      <c r="B56" s="8" t="s">
        <v>67</v>
      </c>
      <c r="C56" s="600">
        <v>866</v>
      </c>
      <c r="D56" s="600">
        <v>0</v>
      </c>
      <c r="E56" s="600">
        <v>351</v>
      </c>
      <c r="F56" s="600">
        <v>515</v>
      </c>
      <c r="G56" s="600">
        <v>0</v>
      </c>
      <c r="H56" s="600">
        <v>0</v>
      </c>
      <c r="I56" s="600">
        <v>0</v>
      </c>
      <c r="J56" s="600">
        <v>258130</v>
      </c>
      <c r="K56" s="600">
        <v>2270</v>
      </c>
      <c r="L56" s="600">
        <v>382195</v>
      </c>
      <c r="M56" s="593">
        <v>1.876233481</v>
      </c>
      <c r="N56" s="593">
        <v>113.122549042</v>
      </c>
      <c r="O56" s="600">
        <v>1545527</v>
      </c>
      <c r="P56" s="600">
        <v>2649046</v>
      </c>
      <c r="Q56" s="600">
        <v>412351</v>
      </c>
      <c r="R56" s="595">
        <v>754.452251211999</v>
      </c>
      <c r="S56" s="595">
        <v>60.860534651999856</v>
      </c>
      <c r="V56" s="791">
        <v>0</v>
      </c>
      <c r="W56" s="820">
        <v>0</v>
      </c>
    </row>
    <row r="57" spans="1:23" ht="15">
      <c r="A57" s="3">
        <v>44</v>
      </c>
      <c r="B57" s="8" t="s">
        <v>68</v>
      </c>
      <c r="C57" s="762">
        <v>10297</v>
      </c>
      <c r="D57" s="762">
        <v>0</v>
      </c>
      <c r="E57" s="762">
        <v>2153</v>
      </c>
      <c r="F57" s="762">
        <v>8144</v>
      </c>
      <c r="G57" s="762">
        <v>208164</v>
      </c>
      <c r="H57" s="762">
        <v>0</v>
      </c>
      <c r="I57" s="762">
        <v>159773</v>
      </c>
      <c r="J57" s="762">
        <v>901921</v>
      </c>
      <c r="K57" s="762">
        <v>7343</v>
      </c>
      <c r="L57" s="762">
        <v>1176203</v>
      </c>
      <c r="M57" s="723">
        <v>2.1501373900000003</v>
      </c>
      <c r="N57" s="723">
        <v>355.710139014</v>
      </c>
      <c r="O57" s="762">
        <v>13329015</v>
      </c>
      <c r="P57" s="762">
        <v>25160036</v>
      </c>
      <c r="Q57" s="762">
        <v>3200786</v>
      </c>
      <c r="R57" s="799">
        <v>10551.66</v>
      </c>
      <c r="S57" s="649">
        <v>504.44</v>
      </c>
      <c r="V57" s="780">
        <v>0</v>
      </c>
      <c r="W57" s="845">
        <v>0</v>
      </c>
    </row>
    <row r="58" spans="1:23" ht="15">
      <c r="A58" s="3">
        <v>45</v>
      </c>
      <c r="B58" s="8" t="s">
        <v>69</v>
      </c>
      <c r="C58" s="648">
        <v>694</v>
      </c>
      <c r="D58" s="74">
        <v>0</v>
      </c>
      <c r="E58" s="74">
        <v>275</v>
      </c>
      <c r="F58" s="74">
        <v>419</v>
      </c>
      <c r="G58" s="459">
        <v>4190</v>
      </c>
      <c r="H58" s="459">
        <v>0</v>
      </c>
      <c r="I58" s="459">
        <v>2288</v>
      </c>
      <c r="J58" s="735">
        <v>0</v>
      </c>
      <c r="K58" s="735">
        <v>0</v>
      </c>
      <c r="L58" s="735">
        <v>0</v>
      </c>
      <c r="M58" s="736">
        <v>0</v>
      </c>
      <c r="N58" s="735">
        <v>0</v>
      </c>
      <c r="O58" s="648">
        <v>348806</v>
      </c>
      <c r="P58" s="648">
        <v>687316</v>
      </c>
      <c r="Q58" s="74">
        <v>138072</v>
      </c>
      <c r="R58" s="78">
        <v>231.68199991057998</v>
      </c>
      <c r="S58" s="78">
        <v>21.3108041</v>
      </c>
      <c r="V58" s="800">
        <f>'[4]Card'!$D$67</f>
        <v>500835</v>
      </c>
      <c r="W58" s="733">
        <v>500835</v>
      </c>
    </row>
    <row r="59" spans="1:23" ht="15">
      <c r="A59" s="3"/>
      <c r="B59" s="43" t="s">
        <v>47</v>
      </c>
      <c r="C59" s="603">
        <f>SUM(C39:C58)</f>
        <v>39811</v>
      </c>
      <c r="D59" s="603">
        <f>SUM(D39:D58)</f>
        <v>0</v>
      </c>
      <c r="E59" s="603">
        <f aca="true" t="shared" si="1" ref="E59:S59">SUM(E39:E58)</f>
        <v>14063</v>
      </c>
      <c r="F59" s="603">
        <f t="shared" si="1"/>
        <v>25748</v>
      </c>
      <c r="G59" s="603">
        <f t="shared" si="1"/>
        <v>614544</v>
      </c>
      <c r="H59" s="603">
        <f t="shared" si="1"/>
        <v>7930</v>
      </c>
      <c r="I59" s="603">
        <f t="shared" si="1"/>
        <v>494741</v>
      </c>
      <c r="J59" s="603">
        <f t="shared" si="1"/>
        <v>10212744</v>
      </c>
      <c r="K59" s="603">
        <f t="shared" si="1"/>
        <v>91892</v>
      </c>
      <c r="L59" s="603">
        <f t="shared" si="1"/>
        <v>14679477</v>
      </c>
      <c r="M59" s="604">
        <f t="shared" si="1"/>
        <v>55.989190050999994</v>
      </c>
      <c r="N59" s="604">
        <f t="shared" si="1"/>
        <v>4332.102415738</v>
      </c>
      <c r="O59" s="603">
        <f t="shared" si="1"/>
        <v>63984444</v>
      </c>
      <c r="P59" s="603">
        <f t="shared" si="1"/>
        <v>102290474</v>
      </c>
      <c r="Q59" s="603">
        <f t="shared" si="1"/>
        <v>17736903</v>
      </c>
      <c r="R59" s="605">
        <f t="shared" si="1"/>
        <v>40389.79689961416</v>
      </c>
      <c r="S59" s="605">
        <f t="shared" si="1"/>
        <v>2749.575761254</v>
      </c>
      <c r="V59" s="607">
        <v>1294256</v>
      </c>
      <c r="W59" s="846">
        <v>1294256</v>
      </c>
    </row>
    <row r="60" spans="1:23" ht="15">
      <c r="A60" s="3"/>
      <c r="B60" s="926" t="s">
        <v>70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W60" s="846"/>
    </row>
    <row r="61" spans="1:23" ht="15">
      <c r="A61" s="3">
        <v>46</v>
      </c>
      <c r="B61" s="8" t="s">
        <v>71</v>
      </c>
      <c r="C61" s="799">
        <v>122</v>
      </c>
      <c r="D61" s="799">
        <v>0</v>
      </c>
      <c r="E61" s="799">
        <v>35</v>
      </c>
      <c r="F61" s="799">
        <v>87</v>
      </c>
      <c r="G61" s="799">
        <v>0</v>
      </c>
      <c r="H61" s="799">
        <v>0</v>
      </c>
      <c r="I61" s="813">
        <v>0</v>
      </c>
      <c r="J61" s="813">
        <f>'[3]Sheet1'!$B$24</f>
        <v>126855</v>
      </c>
      <c r="K61" s="813">
        <f>+'[3]Sheet1'!$E$24+'[3]Sheet1'!$F$24</f>
        <v>732</v>
      </c>
      <c r="L61" s="813">
        <f>'[3]Sheet1'!$H$24</f>
        <v>155323</v>
      </c>
      <c r="M61" s="814">
        <f>+'[3]Sheet1'!$I$24+'[3]Sheet1'!$J$24</f>
        <v>0.545701697</v>
      </c>
      <c r="N61" s="814">
        <f>'[3]Sheet1'!$L$24</f>
        <v>44.7068581</v>
      </c>
      <c r="O61" s="813">
        <f>'[3]Sheet1'!$M$24</f>
        <v>275630</v>
      </c>
      <c r="P61" s="813">
        <f>'[3]Sheet1'!$P$24+'[3]Sheet1'!$Q$24</f>
        <v>441016</v>
      </c>
      <c r="Q61" s="813">
        <f>'[3]Sheet1'!$S$24</f>
        <v>118943</v>
      </c>
      <c r="R61" s="815">
        <v>172</v>
      </c>
      <c r="S61" s="815">
        <v>21</v>
      </c>
      <c r="V61">
        <f>SUM(V8:V60)</f>
        <v>18379623</v>
      </c>
      <c r="W61">
        <f>SUM(W8:W60)</f>
        <v>18379623</v>
      </c>
    </row>
    <row r="62" spans="1:19" ht="15">
      <c r="A62" s="3">
        <v>47</v>
      </c>
      <c r="B62" s="8" t="s">
        <v>72</v>
      </c>
      <c r="C62" s="9">
        <v>0</v>
      </c>
      <c r="D62" s="9">
        <v>0</v>
      </c>
      <c r="E62" s="9">
        <v>0</v>
      </c>
      <c r="F62" s="9">
        <v>0</v>
      </c>
      <c r="G62" s="612">
        <v>19225</v>
      </c>
      <c r="H62" s="612">
        <v>0</v>
      </c>
      <c r="I62" s="612">
        <v>95823</v>
      </c>
      <c r="J62" s="569">
        <v>628231</v>
      </c>
      <c r="K62" s="569">
        <v>4523</v>
      </c>
      <c r="L62" s="569">
        <v>1575363</v>
      </c>
      <c r="M62" s="570">
        <v>3.0928705</v>
      </c>
      <c r="N62" s="570">
        <v>1262.8346965</v>
      </c>
      <c r="O62" s="613">
        <v>0</v>
      </c>
      <c r="P62" s="613">
        <v>0</v>
      </c>
      <c r="Q62" s="9">
        <v>0</v>
      </c>
      <c r="R62" s="10">
        <v>0</v>
      </c>
      <c r="S62" s="10">
        <v>0</v>
      </c>
    </row>
    <row r="63" spans="1:19" ht="15">
      <c r="A63" s="3">
        <v>48</v>
      </c>
      <c r="B63" s="8" t="s">
        <v>73</v>
      </c>
      <c r="C63" s="611">
        <v>0</v>
      </c>
      <c r="D63" s="612">
        <v>0</v>
      </c>
      <c r="E63" s="612">
        <v>0</v>
      </c>
      <c r="F63" s="612">
        <v>0</v>
      </c>
      <c r="G63" s="612">
        <v>0</v>
      </c>
      <c r="H63" s="612">
        <v>0</v>
      </c>
      <c r="I63" s="612">
        <v>0</v>
      </c>
      <c r="J63" s="569">
        <v>0</v>
      </c>
      <c r="K63" s="569">
        <v>0</v>
      </c>
      <c r="L63" s="569">
        <v>0</v>
      </c>
      <c r="M63" s="570">
        <v>0</v>
      </c>
      <c r="N63" s="570">
        <v>0</v>
      </c>
      <c r="O63" s="849">
        <v>16319</v>
      </c>
      <c r="P63" s="748">
        <v>1474</v>
      </c>
      <c r="Q63" s="748">
        <v>1027</v>
      </c>
      <c r="R63" s="749">
        <v>0.9125469820000001</v>
      </c>
      <c r="S63" s="749">
        <v>0.364175998</v>
      </c>
    </row>
    <row r="64" spans="1:19" ht="15">
      <c r="A64" s="3">
        <v>49</v>
      </c>
      <c r="B64" s="8" t="s">
        <v>74</v>
      </c>
      <c r="C64" s="750">
        <v>695</v>
      </c>
      <c r="D64" s="751">
        <v>0</v>
      </c>
      <c r="E64" s="751">
        <v>58</v>
      </c>
      <c r="F64" s="751">
        <v>637</v>
      </c>
      <c r="G64" s="752">
        <v>11397</v>
      </c>
      <c r="H64" s="751">
        <v>0</v>
      </c>
      <c r="I64" s="752">
        <v>7427</v>
      </c>
      <c r="J64" s="60">
        <f>2302552+34370</f>
        <v>2336922</v>
      </c>
      <c r="K64" s="751">
        <f>22429+3540</f>
        <v>25969</v>
      </c>
      <c r="L64" s="743">
        <f>6132983+79517</f>
        <v>6212500</v>
      </c>
      <c r="M64" s="102">
        <f>17.27+2.8</f>
        <v>20.07</v>
      </c>
      <c r="N64" s="102">
        <f>1588.279459115+87.6</f>
        <v>1675.879459115</v>
      </c>
      <c r="O64" s="60">
        <v>2147127</v>
      </c>
      <c r="P64" s="60">
        <v>3476427</v>
      </c>
      <c r="Q64" s="60">
        <v>1650153</v>
      </c>
      <c r="R64" s="753">
        <v>1194.8</v>
      </c>
      <c r="S64" s="60">
        <v>335.6</v>
      </c>
    </row>
    <row r="65" spans="1:19" ht="15">
      <c r="A65" s="3">
        <v>50</v>
      </c>
      <c r="B65" s="8" t="s">
        <v>75</v>
      </c>
      <c r="C65" s="788">
        <v>62</v>
      </c>
      <c r="D65" s="788">
        <v>0</v>
      </c>
      <c r="E65" s="788">
        <v>13</v>
      </c>
      <c r="F65" s="788">
        <v>49</v>
      </c>
      <c r="G65" s="788">
        <v>0</v>
      </c>
      <c r="H65" s="788">
        <v>0</v>
      </c>
      <c r="I65" s="788">
        <v>0</v>
      </c>
      <c r="J65" s="791">
        <v>0</v>
      </c>
      <c r="K65" s="788">
        <v>0</v>
      </c>
      <c r="L65" s="788">
        <v>0</v>
      </c>
      <c r="M65" s="790">
        <v>0</v>
      </c>
      <c r="N65" s="790">
        <v>0</v>
      </c>
      <c r="O65" s="792">
        <v>76469</v>
      </c>
      <c r="P65" s="793">
        <v>193744</v>
      </c>
      <c r="Q65" s="794">
        <v>92966</v>
      </c>
      <c r="R65" s="790">
        <v>74.67</v>
      </c>
      <c r="S65" s="789">
        <v>17.49</v>
      </c>
    </row>
    <row r="66" spans="1:19" ht="15">
      <c r="A66" s="3">
        <v>51</v>
      </c>
      <c r="B66" s="8" t="s">
        <v>76</v>
      </c>
      <c r="C66" s="780">
        <v>37</v>
      </c>
      <c r="D66" s="780">
        <v>0</v>
      </c>
      <c r="E66" s="781">
        <v>5</v>
      </c>
      <c r="F66" s="780">
        <v>32</v>
      </c>
      <c r="G66" s="780">
        <v>0</v>
      </c>
      <c r="H66" s="780">
        <v>0</v>
      </c>
      <c r="I66" s="780">
        <v>0</v>
      </c>
      <c r="J66" s="780">
        <v>0</v>
      </c>
      <c r="K66" s="780">
        <v>0</v>
      </c>
      <c r="L66" s="780">
        <v>0</v>
      </c>
      <c r="M66" s="780">
        <v>0</v>
      </c>
      <c r="N66" s="780">
        <v>0</v>
      </c>
      <c r="O66" s="782">
        <v>8142</v>
      </c>
      <c r="P66" s="781">
        <v>26662</v>
      </c>
      <c r="Q66" s="781">
        <v>3829</v>
      </c>
      <c r="R66" s="783">
        <v>6.47</v>
      </c>
      <c r="S66" s="783">
        <v>0.79</v>
      </c>
    </row>
    <row r="67" spans="1:19" ht="15">
      <c r="A67" s="3">
        <v>52</v>
      </c>
      <c r="B67" s="8" t="s">
        <v>77</v>
      </c>
      <c r="C67" s="654">
        <f>E67+F67</f>
        <v>143</v>
      </c>
      <c r="D67" s="654">
        <v>0</v>
      </c>
      <c r="E67" s="746">
        <v>70</v>
      </c>
      <c r="F67" s="746">
        <v>73</v>
      </c>
      <c r="G67" s="800">
        <f>'[5]Sheet1'!$B$3</f>
        <v>9044</v>
      </c>
      <c r="H67" s="800">
        <f>'[5]Sheet1'!$C$3</f>
        <v>5264</v>
      </c>
      <c r="I67" s="801">
        <f>SUM(G67:H67)</f>
        <v>14308</v>
      </c>
      <c r="J67" s="800">
        <f>'[4]Card'!$D$67</f>
        <v>500835</v>
      </c>
      <c r="K67" s="802">
        <f>'[6]ATM Cash'!$G$43</f>
        <v>2866</v>
      </c>
      <c r="L67" s="803">
        <f>'[6]Ch Purchase'!$T$163</f>
        <v>904922</v>
      </c>
      <c r="M67" s="804">
        <f>'[6]ATM Cash'!$M$43/10000</f>
        <v>2.0772616889999997</v>
      </c>
      <c r="N67" s="804">
        <f>'[6]Ch Purchase'!$T$50/10000</f>
        <v>266.45461373300645</v>
      </c>
      <c r="O67" s="804">
        <v>472659</v>
      </c>
      <c r="P67" s="804">
        <v>400283</v>
      </c>
      <c r="Q67" s="804">
        <v>248127</v>
      </c>
      <c r="R67" s="805">
        <v>180.88924131299999</v>
      </c>
      <c r="S67" s="805">
        <v>58.738247304999994</v>
      </c>
    </row>
    <row r="68" spans="1:19" ht="15">
      <c r="A68" s="3">
        <v>53</v>
      </c>
      <c r="B68" s="8" t="s">
        <v>79</v>
      </c>
      <c r="C68" s="624">
        <v>302</v>
      </c>
      <c r="D68" s="624">
        <v>0</v>
      </c>
      <c r="E68" s="624">
        <v>98</v>
      </c>
      <c r="F68" s="624">
        <v>204</v>
      </c>
      <c r="G68" s="624">
        <v>0</v>
      </c>
      <c r="H68" s="624">
        <v>0</v>
      </c>
      <c r="I68" s="624">
        <v>0</v>
      </c>
      <c r="J68" s="607">
        <v>1294256</v>
      </c>
      <c r="K68" s="607">
        <v>2077</v>
      </c>
      <c r="L68" s="607">
        <v>2023764</v>
      </c>
      <c r="M68" s="570">
        <v>0.96</v>
      </c>
      <c r="N68" s="570">
        <v>722.46</v>
      </c>
      <c r="O68" s="617">
        <v>779788</v>
      </c>
      <c r="P68" s="609">
        <v>1330937</v>
      </c>
      <c r="Q68" s="609">
        <v>574677</v>
      </c>
      <c r="R68" s="608">
        <v>468.63</v>
      </c>
      <c r="S68" s="608">
        <v>94.18</v>
      </c>
    </row>
    <row r="69" spans="1:19" ht="15">
      <c r="A69" s="3"/>
      <c r="B69" s="43" t="s">
        <v>47</v>
      </c>
      <c r="C69" s="577">
        <f aca="true" t="shared" si="2" ref="C69:S69">SUM(C61:C68)</f>
        <v>1361</v>
      </c>
      <c r="D69" s="577">
        <f t="shared" si="2"/>
        <v>0</v>
      </c>
      <c r="E69" s="577">
        <f t="shared" si="2"/>
        <v>279</v>
      </c>
      <c r="F69" s="577">
        <f t="shared" si="2"/>
        <v>1082</v>
      </c>
      <c r="G69" s="577">
        <f t="shared" si="2"/>
        <v>39666</v>
      </c>
      <c r="H69" s="577">
        <f t="shared" si="2"/>
        <v>5264</v>
      </c>
      <c r="I69" s="577">
        <f t="shared" si="2"/>
        <v>117558</v>
      </c>
      <c r="J69" s="577">
        <f t="shared" si="2"/>
        <v>4887099</v>
      </c>
      <c r="K69" s="577">
        <f t="shared" si="2"/>
        <v>36167</v>
      </c>
      <c r="L69" s="577">
        <f t="shared" si="2"/>
        <v>10871872</v>
      </c>
      <c r="M69" s="269">
        <f t="shared" si="2"/>
        <v>26.745833886000003</v>
      </c>
      <c r="N69" s="269">
        <f t="shared" si="2"/>
        <v>3972.3356274480066</v>
      </c>
      <c r="O69" s="577">
        <f t="shared" si="2"/>
        <v>3776134</v>
      </c>
      <c r="P69" s="577">
        <f t="shared" si="2"/>
        <v>5870543</v>
      </c>
      <c r="Q69" s="577">
        <f t="shared" si="2"/>
        <v>2689722</v>
      </c>
      <c r="R69" s="269">
        <f t="shared" si="2"/>
        <v>2098.371788295</v>
      </c>
      <c r="S69" s="269">
        <f t="shared" si="2"/>
        <v>528.1624233030001</v>
      </c>
    </row>
    <row r="70" spans="1:19" ht="15">
      <c r="A70" s="3"/>
      <c r="B70" s="58" t="s">
        <v>80</v>
      </c>
      <c r="C70" s="577">
        <f aca="true" t="shared" si="3" ref="C70:S70">SUM(C36+C59+C69)</f>
        <v>101746</v>
      </c>
      <c r="D70" s="577">
        <f t="shared" si="3"/>
        <v>0</v>
      </c>
      <c r="E70" s="577">
        <f t="shared" si="3"/>
        <v>49325</v>
      </c>
      <c r="F70" s="577">
        <f t="shared" si="3"/>
        <v>52421</v>
      </c>
      <c r="G70" s="577">
        <f t="shared" si="3"/>
        <v>727761</v>
      </c>
      <c r="H70" s="577">
        <f t="shared" si="3"/>
        <v>14098</v>
      </c>
      <c r="I70" s="577">
        <f t="shared" si="3"/>
        <v>668591</v>
      </c>
      <c r="J70" s="577">
        <f t="shared" si="3"/>
        <v>18379623</v>
      </c>
      <c r="K70" s="577">
        <f t="shared" si="3"/>
        <v>198862</v>
      </c>
      <c r="L70" s="577">
        <f t="shared" si="3"/>
        <v>30427400</v>
      </c>
      <c r="M70" s="269">
        <f t="shared" si="3"/>
        <v>135.39174544099998</v>
      </c>
      <c r="N70" s="269">
        <f t="shared" si="3"/>
        <v>9366.538043186007</v>
      </c>
      <c r="O70" s="577">
        <f t="shared" si="3"/>
        <v>302481807</v>
      </c>
      <c r="P70" s="577">
        <f t="shared" si="3"/>
        <v>443969310</v>
      </c>
      <c r="Q70" s="577">
        <f t="shared" si="3"/>
        <v>36915455</v>
      </c>
      <c r="R70" s="269">
        <f t="shared" si="3"/>
        <v>130674.61242719318</v>
      </c>
      <c r="S70" s="269">
        <f t="shared" si="3"/>
        <v>5643.6558615349995</v>
      </c>
    </row>
    <row r="71" spans="2:19" ht="15">
      <c r="B71" s="4"/>
      <c r="C71" s="4">
        <f>SUM(C70:D70)</f>
        <v>101746</v>
      </c>
      <c r="D71" s="4"/>
      <c r="E71" s="4">
        <f>SUM(E70:F70)</f>
        <v>101746</v>
      </c>
      <c r="F71" s="4"/>
      <c r="G71" s="4">
        <f>SUM(G70:H70)</f>
        <v>741859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270">
        <v>41122</v>
      </c>
      <c r="C72" s="4">
        <v>100620</v>
      </c>
      <c r="D72" s="4"/>
      <c r="E72" s="4">
        <v>100620</v>
      </c>
      <c r="F72" s="4"/>
      <c r="G72" s="4">
        <v>709478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4" t="s">
        <v>121</v>
      </c>
      <c r="C73" s="4">
        <f>C71-C72</f>
        <v>1126</v>
      </c>
      <c r="D73" s="4"/>
      <c r="E73" s="4">
        <f>E71-E72</f>
        <v>1126</v>
      </c>
      <c r="F73" s="4"/>
      <c r="G73" s="4">
        <f>G71-G72</f>
        <v>32381</v>
      </c>
      <c r="H73" s="4"/>
      <c r="I73" s="4"/>
      <c r="J73" s="4">
        <f>L73/J70</f>
        <v>1.6663161154067196</v>
      </c>
      <c r="K73" s="4"/>
      <c r="L73" s="4">
        <f>K70+L70</f>
        <v>30626262</v>
      </c>
      <c r="M73" s="4"/>
      <c r="N73" s="4">
        <f>M70+N70</f>
        <v>9501.929788627007</v>
      </c>
      <c r="O73" s="4"/>
      <c r="P73" s="4">
        <f>P70+Q70</f>
        <v>480884765</v>
      </c>
      <c r="Q73" s="4"/>
      <c r="R73" s="4">
        <f>R70+S70</f>
        <v>136318.26828872817</v>
      </c>
      <c r="S73" s="4"/>
    </row>
    <row r="74" spans="2:19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>L73/31</f>
        <v>987943.9354838709</v>
      </c>
      <c r="M74" s="4"/>
      <c r="N74" s="4">
        <f>N73/31</f>
        <v>306.51386414925827</v>
      </c>
      <c r="O74" s="4"/>
      <c r="P74" s="4">
        <f>P73/31</f>
        <v>15512411.774193548</v>
      </c>
      <c r="Q74" s="4"/>
      <c r="R74" s="4">
        <f>R73/31</f>
        <v>4397.36349318478</v>
      </c>
      <c r="S74" s="4"/>
    </row>
    <row r="75" spans="2:19" ht="15">
      <c r="B75" s="4"/>
      <c r="C75" s="4"/>
      <c r="D75" s="4"/>
      <c r="E75" s="4">
        <v>3871</v>
      </c>
      <c r="F75" s="4"/>
      <c r="G75" s="4"/>
      <c r="H75" s="4"/>
      <c r="I75" s="4">
        <f>K70+P70</f>
        <v>444168172</v>
      </c>
      <c r="J75" s="4">
        <f>M70+R70</f>
        <v>130810.00417263417</v>
      </c>
      <c r="K75" s="4"/>
      <c r="L75" s="4"/>
      <c r="M75" s="4"/>
      <c r="N75" s="4">
        <f>N73/L73</f>
        <v>0.0003102543101285755</v>
      </c>
      <c r="O75" s="4"/>
      <c r="P75" s="4"/>
      <c r="Q75" s="4"/>
      <c r="R75" s="4">
        <f>R73/P73</f>
        <v>0.00028347387609322196</v>
      </c>
      <c r="S75" s="4"/>
    </row>
    <row r="76" spans="2:19" ht="15">
      <c r="B76" s="4"/>
      <c r="C76" s="4"/>
      <c r="D76" s="4"/>
      <c r="E76" s="4"/>
      <c r="F76" s="4"/>
      <c r="G76" s="4"/>
      <c r="H76" s="4"/>
      <c r="I76" s="4"/>
      <c r="J76" s="4">
        <f>J75/E71</f>
        <v>1.285652548234173</v>
      </c>
      <c r="K76" s="4">
        <f>J76/31</f>
        <v>0.04147266284626364</v>
      </c>
      <c r="L76" s="4"/>
      <c r="M76" s="4"/>
      <c r="N76" s="4"/>
      <c r="O76" s="4">
        <f>J70+O70</f>
        <v>320861430</v>
      </c>
      <c r="P76" s="4">
        <f>(L70/J70)</f>
        <v>1.6554964157861127</v>
      </c>
      <c r="Q76" s="4"/>
      <c r="R76" s="4">
        <f>(Q70/O70)</f>
        <v>0.12204190184568688</v>
      </c>
      <c r="S76" s="4"/>
    </row>
    <row r="77" spans="2:19" ht="15">
      <c r="B77" s="4"/>
      <c r="C77" s="4"/>
      <c r="D77" s="4"/>
      <c r="E77" s="4"/>
      <c r="F77" s="4"/>
      <c r="G77" s="4"/>
      <c r="H77" s="4"/>
      <c r="I77" s="4">
        <f>(L70+Q70)/G71</f>
        <v>90.7758145415773</v>
      </c>
      <c r="J77" s="4">
        <f>(K70+P70)/E71</f>
        <v>4365.460774870757</v>
      </c>
      <c r="K77" s="4"/>
      <c r="L77" s="4"/>
      <c r="M77" s="4"/>
      <c r="N77" s="4"/>
      <c r="O77" s="4"/>
      <c r="P77" s="4">
        <f>(N70/J70)*10000000</f>
        <v>5096.15351913693</v>
      </c>
      <c r="Q77" s="4"/>
      <c r="R77" s="4">
        <f>(S70/O70)*10000000</f>
        <v>186.57835714182306</v>
      </c>
      <c r="S77" s="4"/>
    </row>
    <row r="78" spans="2:19" ht="15">
      <c r="B78" s="4"/>
      <c r="C78" s="4"/>
      <c r="D78" s="4"/>
      <c r="E78" s="4"/>
      <c r="F78" s="4"/>
      <c r="G78" s="4"/>
      <c r="H78" s="4"/>
      <c r="I78" s="4">
        <f>I77/31</f>
        <v>2.9282520819863644</v>
      </c>
      <c r="J78" s="4">
        <f>J77/31</f>
        <v>140.8213153184115</v>
      </c>
      <c r="K78" s="4"/>
      <c r="L78" s="4">
        <f>K70+P70</f>
        <v>444168172</v>
      </c>
      <c r="M78" s="4"/>
      <c r="N78" s="4"/>
      <c r="O78" s="4"/>
      <c r="P78" s="4"/>
      <c r="Q78" s="4"/>
      <c r="R78" s="4"/>
      <c r="S78" s="4"/>
    </row>
    <row r="79" spans="2:19" ht="15">
      <c r="B79" s="4"/>
      <c r="C79" s="4"/>
      <c r="D79" s="4"/>
      <c r="E79" s="4"/>
      <c r="F79" s="4"/>
      <c r="G79" s="4"/>
      <c r="H79" s="4"/>
      <c r="I79" s="4">
        <f>L70/G71</f>
        <v>41.01507159716334</v>
      </c>
      <c r="J79" s="4">
        <f>K70/E71</f>
        <v>1.9544945255833153</v>
      </c>
      <c r="K79" s="4"/>
      <c r="L79" s="4"/>
      <c r="M79" s="4">
        <f>(M70+R70)/C71</f>
        <v>1.285652548234173</v>
      </c>
      <c r="N79" s="4"/>
      <c r="O79" s="4"/>
      <c r="P79" s="4"/>
      <c r="Q79" s="4"/>
      <c r="R79" s="4"/>
      <c r="S79" s="4"/>
    </row>
    <row r="80" spans="2:19" ht="15">
      <c r="B80" s="4"/>
      <c r="C80" s="4"/>
      <c r="D80" s="4"/>
      <c r="E80" s="4"/>
      <c r="F80" s="4"/>
      <c r="G80" s="4"/>
      <c r="H80" s="4"/>
      <c r="I80" s="4">
        <f>Q70/G71</f>
        <v>49.76074294441396</v>
      </c>
      <c r="J80" s="4">
        <f>P70/E71</f>
        <v>4363.506280345173</v>
      </c>
      <c r="K80" s="4"/>
      <c r="L80" s="4"/>
      <c r="M80" s="4">
        <f>M79/31</f>
        <v>0.04147266284626364</v>
      </c>
      <c r="N80" s="4"/>
      <c r="O80" s="4"/>
      <c r="P80" s="4">
        <f>N70/L70</f>
        <v>0.0003078323498947004</v>
      </c>
      <c r="Q80" s="4"/>
      <c r="R80" s="4"/>
      <c r="S80" s="4"/>
    </row>
    <row r="81" spans="2:19" ht="15">
      <c r="B81" s="4"/>
      <c r="C81" s="4"/>
      <c r="D81" s="4"/>
      <c r="E81" s="4">
        <v>694126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f>S70/Q70</f>
        <v>0.0001528805716070681</v>
      </c>
      <c r="Q81" s="4"/>
      <c r="R81" s="4"/>
      <c r="S81" s="4"/>
    </row>
    <row r="82" ht="15">
      <c r="E82">
        <v>-682958</v>
      </c>
    </row>
    <row r="83" ht="15">
      <c r="E83">
        <f>SUM(E81:E82)</f>
        <v>11168</v>
      </c>
    </row>
  </sheetData>
  <sheetProtection/>
  <mergeCells count="21">
    <mergeCell ref="B1:S1"/>
    <mergeCell ref="B2:B3"/>
    <mergeCell ref="C2:D2"/>
    <mergeCell ref="E2:F2"/>
    <mergeCell ref="G2:H2"/>
    <mergeCell ref="I2:I3"/>
    <mergeCell ref="J2:N2"/>
    <mergeCell ref="P3:Q3"/>
    <mergeCell ref="K3:L3"/>
    <mergeCell ref="B5:S5"/>
    <mergeCell ref="B38:S38"/>
    <mergeCell ref="B51:S51"/>
    <mergeCell ref="B27:S27"/>
    <mergeCell ref="R3:S3"/>
    <mergeCell ref="O2:S2"/>
    <mergeCell ref="M3:N3"/>
    <mergeCell ref="B60:S60"/>
    <mergeCell ref="B6:S6"/>
    <mergeCell ref="B7:S7"/>
    <mergeCell ref="B34:S34"/>
    <mergeCell ref="B37:S3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89"/>
  <sheetViews>
    <sheetView zoomScalePageLayoutView="0" workbookViewId="0" topLeftCell="A73">
      <selection activeCell="D10" sqref="D10"/>
    </sheetView>
  </sheetViews>
  <sheetFormatPr defaultColWidth="9.140625" defaultRowHeight="15"/>
  <cols>
    <col min="2" max="2" width="24.00390625" style="0" customWidth="1"/>
    <col min="14" max="15" width="10.8515625" style="0" customWidth="1"/>
    <col min="16" max="16" width="10.140625" style="0" customWidth="1"/>
    <col min="18" max="18" width="10.57421875" style="0" customWidth="1"/>
    <col min="33" max="33" width="10.7109375" style="0" customWidth="1"/>
  </cols>
  <sheetData>
    <row r="1" spans="1:53" ht="15">
      <c r="A1" s="919" t="s">
        <v>17</v>
      </c>
      <c r="B1" s="934" t="s">
        <v>148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149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153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651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60">
        <v>316</v>
      </c>
      <c r="D8" s="74">
        <v>0</v>
      </c>
      <c r="E8" s="60">
        <v>207</v>
      </c>
      <c r="F8" s="60">
        <v>109</v>
      </c>
      <c r="G8" s="60">
        <v>2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60">
        <v>1462235</v>
      </c>
      <c r="P8" s="60">
        <v>2377705</v>
      </c>
      <c r="Q8" s="60">
        <v>88022</v>
      </c>
      <c r="R8" s="62">
        <v>539.11</v>
      </c>
      <c r="S8" s="60">
        <v>16.51</v>
      </c>
      <c r="T8" s="362">
        <v>316</v>
      </c>
      <c r="U8" s="362">
        <v>0</v>
      </c>
      <c r="V8" s="362">
        <v>207</v>
      </c>
      <c r="W8" s="362">
        <v>109</v>
      </c>
      <c r="X8" s="362">
        <v>2</v>
      </c>
      <c r="Y8" s="362">
        <v>0</v>
      </c>
      <c r="Z8" s="554">
        <v>0</v>
      </c>
      <c r="AA8" s="362">
        <v>0</v>
      </c>
      <c r="AB8" s="362">
        <v>0</v>
      </c>
      <c r="AC8" s="362">
        <v>0</v>
      </c>
      <c r="AD8" s="529">
        <v>0</v>
      </c>
      <c r="AE8" s="529">
        <v>0</v>
      </c>
      <c r="AF8" s="362">
        <v>1431490</v>
      </c>
      <c r="AG8" s="362">
        <v>2233027</v>
      </c>
      <c r="AH8" s="362">
        <v>89063</v>
      </c>
      <c r="AI8" s="529">
        <v>495.7</v>
      </c>
      <c r="AJ8" s="529">
        <v>16.22</v>
      </c>
      <c r="AK8" s="62">
        <f aca="true" t="shared" si="0" ref="AK8:AZ8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2.147762121984785</v>
      </c>
      <c r="AX8" s="62">
        <f t="shared" si="0"/>
        <v>6.479008090811263</v>
      </c>
      <c r="AY8" s="62">
        <f t="shared" si="0"/>
        <v>-1.1688355433794055</v>
      </c>
      <c r="AZ8" s="62">
        <f t="shared" si="0"/>
        <v>8.757312890861414</v>
      </c>
      <c r="BA8" s="62">
        <f aca="true" t="shared" si="1" ref="AK8:BA23">(S8-AJ8)/AJ8*100</f>
        <v>1.787916152897674</v>
      </c>
    </row>
    <row r="9" spans="1:53" ht="15">
      <c r="A9" s="60">
        <v>2</v>
      </c>
      <c r="B9" s="60" t="s">
        <v>20</v>
      </c>
      <c r="C9" s="649">
        <v>1064</v>
      </c>
      <c r="D9" s="649">
        <v>0</v>
      </c>
      <c r="E9" s="649">
        <v>488</v>
      </c>
      <c r="F9" s="649">
        <v>576</v>
      </c>
      <c r="G9" s="649">
        <v>2395</v>
      </c>
      <c r="H9" s="649">
        <v>0</v>
      </c>
      <c r="I9" s="649">
        <v>1830</v>
      </c>
      <c r="J9" s="649">
        <v>122197</v>
      </c>
      <c r="K9" s="649">
        <v>8110</v>
      </c>
      <c r="L9" s="649">
        <v>102060</v>
      </c>
      <c r="M9" s="649">
        <v>3.31</v>
      </c>
      <c r="N9" s="649">
        <v>26.63</v>
      </c>
      <c r="O9" s="654">
        <v>7417713</v>
      </c>
      <c r="P9" s="655">
        <v>8479290</v>
      </c>
      <c r="Q9" s="648">
        <v>360276</v>
      </c>
      <c r="R9" s="656">
        <v>1955.54</v>
      </c>
      <c r="S9" s="656">
        <v>52.38</v>
      </c>
      <c r="T9" s="649">
        <v>1065</v>
      </c>
      <c r="U9" s="649">
        <v>0</v>
      </c>
      <c r="V9" s="649">
        <v>487</v>
      </c>
      <c r="W9" s="649">
        <v>578</v>
      </c>
      <c r="X9" s="649">
        <v>2361</v>
      </c>
      <c r="Y9" s="649">
        <v>0</v>
      </c>
      <c r="Z9" s="649">
        <v>1802</v>
      </c>
      <c r="AA9" s="649">
        <v>122147</v>
      </c>
      <c r="AB9" s="649">
        <v>6409</v>
      </c>
      <c r="AC9" s="649">
        <v>120837</v>
      </c>
      <c r="AD9" s="649">
        <v>2.69</v>
      </c>
      <c r="AE9" s="649">
        <v>31.44</v>
      </c>
      <c r="AF9" s="654">
        <v>7336578</v>
      </c>
      <c r="AG9" s="655">
        <v>8976107</v>
      </c>
      <c r="AH9" s="648">
        <v>398019</v>
      </c>
      <c r="AI9" s="656">
        <v>2041.77</v>
      </c>
      <c r="AJ9" s="656">
        <v>58.74</v>
      </c>
      <c r="AK9" s="62">
        <f t="shared" si="1"/>
        <v>-0.09389671361502347</v>
      </c>
      <c r="AL9" s="62" t="e">
        <f t="shared" si="1"/>
        <v>#DIV/0!</v>
      </c>
      <c r="AM9" s="62">
        <f t="shared" si="1"/>
        <v>0.20533880903490762</v>
      </c>
      <c r="AN9" s="62">
        <f t="shared" si="1"/>
        <v>-0.34602076124567477</v>
      </c>
      <c r="AO9" s="62">
        <f t="shared" si="1"/>
        <v>1.4400677678949596</v>
      </c>
      <c r="AP9" s="62" t="e">
        <f t="shared" si="1"/>
        <v>#DIV/0!</v>
      </c>
      <c r="AQ9" s="62">
        <f t="shared" si="1"/>
        <v>1.553829078801332</v>
      </c>
      <c r="AR9" s="62">
        <f t="shared" si="1"/>
        <v>0.04093428410030537</v>
      </c>
      <c r="AS9" s="102">
        <f t="shared" si="1"/>
        <v>26.540801997191448</v>
      </c>
      <c r="AT9" s="62">
        <f t="shared" si="1"/>
        <v>-15.539114675140892</v>
      </c>
      <c r="AU9" s="62">
        <f t="shared" si="1"/>
        <v>23.048327137546472</v>
      </c>
      <c r="AV9" s="62">
        <f t="shared" si="1"/>
        <v>-15.29898218829517</v>
      </c>
      <c r="AW9" s="62">
        <f t="shared" si="1"/>
        <v>1.105897054457814</v>
      </c>
      <c r="AX9" s="645">
        <f t="shared" si="1"/>
        <v>-5.534882772676395</v>
      </c>
      <c r="AY9" s="62">
        <f t="shared" si="1"/>
        <v>-9.482713136810052</v>
      </c>
      <c r="AZ9" s="62">
        <f t="shared" si="1"/>
        <v>-4.223296453567249</v>
      </c>
      <c r="BA9" s="645">
        <f t="shared" si="1"/>
        <v>-10.827374872318691</v>
      </c>
    </row>
    <row r="10" spans="1:53" ht="15">
      <c r="A10" s="60">
        <v>3</v>
      </c>
      <c r="B10" s="60" t="s">
        <v>21</v>
      </c>
      <c r="C10" s="648">
        <v>2230</v>
      </c>
      <c r="D10" s="648">
        <v>0</v>
      </c>
      <c r="E10" s="648">
        <v>1449</v>
      </c>
      <c r="F10" s="648">
        <v>681</v>
      </c>
      <c r="G10" s="648">
        <v>3603</v>
      </c>
      <c r="H10" s="648">
        <v>0</v>
      </c>
      <c r="I10" s="648">
        <v>3603</v>
      </c>
      <c r="J10" s="541">
        <v>68174</v>
      </c>
      <c r="K10" s="541">
        <v>856</v>
      </c>
      <c r="L10" s="648">
        <v>83241</v>
      </c>
      <c r="M10" s="542">
        <v>0.32</v>
      </c>
      <c r="N10" s="708">
        <v>21.73</v>
      </c>
      <c r="O10" s="648">
        <v>8993722</v>
      </c>
      <c r="P10" s="709">
        <v>8013493</v>
      </c>
      <c r="Q10" s="648">
        <v>680760</v>
      </c>
      <c r="R10" s="656">
        <v>3062.873739284</v>
      </c>
      <c r="S10" s="656">
        <v>93.65891584500001</v>
      </c>
      <c r="T10" s="648">
        <v>2200</v>
      </c>
      <c r="U10" s="648">
        <v>0</v>
      </c>
      <c r="V10" s="648">
        <v>1495</v>
      </c>
      <c r="W10" s="648">
        <v>705</v>
      </c>
      <c r="X10" s="648">
        <v>4011</v>
      </c>
      <c r="Y10" s="648">
        <v>0</v>
      </c>
      <c r="Z10" s="648">
        <v>4011</v>
      </c>
      <c r="AA10" s="541">
        <v>68191</v>
      </c>
      <c r="AB10" s="541">
        <v>1191</v>
      </c>
      <c r="AC10" s="648">
        <v>89629</v>
      </c>
      <c r="AD10" s="542">
        <v>0.43</v>
      </c>
      <c r="AE10" s="708">
        <v>22.34</v>
      </c>
      <c r="AF10" s="648">
        <v>8787983</v>
      </c>
      <c r="AG10" s="709">
        <v>7981760</v>
      </c>
      <c r="AH10" s="648">
        <v>747083</v>
      </c>
      <c r="AI10" s="656">
        <v>3091.6</v>
      </c>
      <c r="AJ10" s="656">
        <v>102.61</v>
      </c>
      <c r="AK10" s="62">
        <f t="shared" si="1"/>
        <v>1.3636363636363635</v>
      </c>
      <c r="AL10" s="62" t="e">
        <f t="shared" si="1"/>
        <v>#DIV/0!</v>
      </c>
      <c r="AM10" s="62">
        <f t="shared" si="1"/>
        <v>-3.076923076923077</v>
      </c>
      <c r="AN10" s="62">
        <f t="shared" si="1"/>
        <v>-3.404255319148936</v>
      </c>
      <c r="AO10" s="62">
        <f t="shared" si="1"/>
        <v>-10.172026925953627</v>
      </c>
      <c r="AP10" s="645" t="e">
        <f t="shared" si="1"/>
        <v>#DIV/0!</v>
      </c>
      <c r="AQ10" s="62">
        <f t="shared" si="1"/>
        <v>-10.172026925953627</v>
      </c>
      <c r="AR10" s="62">
        <f t="shared" si="1"/>
        <v>-0.02492997609655233</v>
      </c>
      <c r="AS10" s="62">
        <f t="shared" si="1"/>
        <v>-28.127623845507976</v>
      </c>
      <c r="AT10" s="62">
        <f t="shared" si="1"/>
        <v>-7.127157504825448</v>
      </c>
      <c r="AU10" s="62">
        <f t="shared" si="1"/>
        <v>-25.581395348837205</v>
      </c>
      <c r="AV10" s="62">
        <f t="shared" si="1"/>
        <v>-2.7305282005371505</v>
      </c>
      <c r="AW10" s="62">
        <f t="shared" si="1"/>
        <v>2.341140168341245</v>
      </c>
      <c r="AX10" s="62">
        <f t="shared" si="1"/>
        <v>0.3975689572224672</v>
      </c>
      <c r="AY10" s="62">
        <f t="shared" si="1"/>
        <v>-8.877594591230158</v>
      </c>
      <c r="AZ10" s="62">
        <f t="shared" si="1"/>
        <v>-0.9291713260447688</v>
      </c>
      <c r="BA10" s="62">
        <f t="shared" si="1"/>
        <v>-8.72340332813565</v>
      </c>
    </row>
    <row r="11" spans="1:53" ht="15">
      <c r="A11" s="60">
        <v>4</v>
      </c>
      <c r="B11" s="60" t="s">
        <v>22</v>
      </c>
      <c r="C11" s="216">
        <v>1767</v>
      </c>
      <c r="D11" s="216">
        <v>0</v>
      </c>
      <c r="E11" s="216">
        <v>890</v>
      </c>
      <c r="F11" s="216">
        <v>877</v>
      </c>
      <c r="G11" s="216">
        <v>1906</v>
      </c>
      <c r="H11" s="216">
        <v>500</v>
      </c>
      <c r="I11" s="216">
        <v>2406</v>
      </c>
      <c r="J11" s="216">
        <v>120895</v>
      </c>
      <c r="K11" s="216">
        <v>8885</v>
      </c>
      <c r="L11" s="216">
        <v>87620</v>
      </c>
      <c r="M11" s="216">
        <v>6.18</v>
      </c>
      <c r="N11" s="216">
        <v>23.91</v>
      </c>
      <c r="O11" s="216">
        <v>11826532</v>
      </c>
      <c r="P11" s="216">
        <v>10967693</v>
      </c>
      <c r="Q11" s="216">
        <v>589532</v>
      </c>
      <c r="R11" s="216">
        <v>2181.61</v>
      </c>
      <c r="S11" s="216">
        <v>83.85</v>
      </c>
      <c r="T11" s="422">
        <v>1756</v>
      </c>
      <c r="U11" s="422">
        <v>0</v>
      </c>
      <c r="V11" s="422">
        <v>884</v>
      </c>
      <c r="W11" s="422">
        <v>872</v>
      </c>
      <c r="X11" s="422">
        <v>1915</v>
      </c>
      <c r="Y11" s="422">
        <v>500</v>
      </c>
      <c r="Z11" s="422">
        <v>2415</v>
      </c>
      <c r="AA11" s="422">
        <v>120890</v>
      </c>
      <c r="AB11" s="422">
        <v>8762</v>
      </c>
      <c r="AC11" s="422">
        <v>98985</v>
      </c>
      <c r="AD11" s="693">
        <v>5.9</v>
      </c>
      <c r="AE11" s="422">
        <v>26.84</v>
      </c>
      <c r="AF11" s="422">
        <v>11561643</v>
      </c>
      <c r="AG11" s="422">
        <v>10964752</v>
      </c>
      <c r="AH11" s="422">
        <v>595908</v>
      </c>
      <c r="AI11" s="424">
        <v>2182.21</v>
      </c>
      <c r="AJ11" s="424">
        <v>85.2</v>
      </c>
      <c r="AK11" s="102">
        <f>(C11-T11)/T11*100</f>
        <v>0.6264236902050113</v>
      </c>
      <c r="AL11" s="62" t="e">
        <f t="shared" si="1"/>
        <v>#DIV/0!</v>
      </c>
      <c r="AM11" s="102">
        <f t="shared" si="1"/>
        <v>0.6787330316742082</v>
      </c>
      <c r="AN11" s="62">
        <f t="shared" si="1"/>
        <v>0.573394495412844</v>
      </c>
      <c r="AO11" s="62">
        <f>(G11-X11)/X11*100</f>
        <v>-0.4699738903394256</v>
      </c>
      <c r="AP11" s="62">
        <f t="shared" si="1"/>
        <v>0</v>
      </c>
      <c r="AQ11" s="62">
        <f t="shared" si="1"/>
        <v>-0.37267080745341613</v>
      </c>
      <c r="AR11" s="62">
        <f t="shared" si="1"/>
        <v>0.004135991397137894</v>
      </c>
      <c r="AS11" s="62">
        <f t="shared" si="1"/>
        <v>1.40378908924903</v>
      </c>
      <c r="AT11" s="62">
        <f t="shared" si="1"/>
        <v>-11.481537606708086</v>
      </c>
      <c r="AU11" s="62">
        <f t="shared" si="1"/>
        <v>4.745762711864396</v>
      </c>
      <c r="AV11" s="62">
        <f t="shared" si="1"/>
        <v>-10.916542473919522</v>
      </c>
      <c r="AW11" s="62">
        <f t="shared" si="1"/>
        <v>2.2911017058734644</v>
      </c>
      <c r="AX11" s="62">
        <f t="shared" si="1"/>
        <v>0.02682231207782903</v>
      </c>
      <c r="AY11" s="62">
        <f t="shared" si="1"/>
        <v>-1.0699638199185109</v>
      </c>
      <c r="AZ11" s="62">
        <f t="shared" si="1"/>
        <v>-0.0274950623450497</v>
      </c>
      <c r="BA11" s="62">
        <f>(S11-AJ11)/AJ11*100</f>
        <v>-1.5845070422535312</v>
      </c>
    </row>
    <row r="12" spans="1:53" ht="15">
      <c r="A12" s="60">
        <v>5</v>
      </c>
      <c r="B12" s="60" t="s">
        <v>23</v>
      </c>
      <c r="C12" s="763">
        <v>505</v>
      </c>
      <c r="D12" s="763">
        <v>0</v>
      </c>
      <c r="E12" s="741">
        <v>372</v>
      </c>
      <c r="F12" s="741">
        <v>133</v>
      </c>
      <c r="G12" s="742">
        <v>77</v>
      </c>
      <c r="H12" s="742">
        <v>404</v>
      </c>
      <c r="I12" s="742">
        <v>481</v>
      </c>
      <c r="J12" s="764">
        <v>24259</v>
      </c>
      <c r="K12" s="765">
        <v>226</v>
      </c>
      <c r="L12" s="765">
        <v>18308</v>
      </c>
      <c r="M12" s="766">
        <v>0.09</v>
      </c>
      <c r="N12" s="766">
        <v>3.54</v>
      </c>
      <c r="O12" s="767">
        <v>2813833</v>
      </c>
      <c r="P12" s="768">
        <v>2766548</v>
      </c>
      <c r="Q12" s="768">
        <v>249848</v>
      </c>
      <c r="R12" s="806">
        <v>671.22</v>
      </c>
      <c r="S12" s="806">
        <v>31.59</v>
      </c>
      <c r="T12" s="548">
        <v>505</v>
      </c>
      <c r="U12" s="548">
        <v>0</v>
      </c>
      <c r="V12" s="547">
        <v>363</v>
      </c>
      <c r="W12" s="547">
        <v>142</v>
      </c>
      <c r="X12" s="547">
        <v>77</v>
      </c>
      <c r="Y12" s="547">
        <v>404</v>
      </c>
      <c r="Z12" s="547">
        <v>481</v>
      </c>
      <c r="AA12" s="568">
        <v>25881</v>
      </c>
      <c r="AB12" s="568">
        <v>202</v>
      </c>
      <c r="AC12" s="569">
        <v>20174</v>
      </c>
      <c r="AD12" s="569">
        <v>0.08</v>
      </c>
      <c r="AE12" s="569">
        <v>4.5</v>
      </c>
      <c r="AF12" s="547">
        <v>2807578</v>
      </c>
      <c r="AG12" s="547">
        <v>2790517</v>
      </c>
      <c r="AH12" s="547">
        <v>264606</v>
      </c>
      <c r="AI12" s="549">
        <v>677.56</v>
      </c>
      <c r="AJ12" s="549">
        <v>34.41</v>
      </c>
      <c r="AK12" s="62">
        <f t="shared" si="1"/>
        <v>0</v>
      </c>
      <c r="AL12" s="62" t="e">
        <f t="shared" si="1"/>
        <v>#DIV/0!</v>
      </c>
      <c r="AM12" s="62">
        <f t="shared" si="1"/>
        <v>2.479338842975207</v>
      </c>
      <c r="AN12" s="62">
        <f t="shared" si="1"/>
        <v>-6.338028169014084</v>
      </c>
      <c r="AO12" s="102">
        <f t="shared" si="1"/>
        <v>0</v>
      </c>
      <c r="AP12" s="102">
        <f t="shared" si="1"/>
        <v>0</v>
      </c>
      <c r="AQ12" s="102">
        <f t="shared" si="1"/>
        <v>0</v>
      </c>
      <c r="AR12" s="62">
        <f t="shared" si="1"/>
        <v>-6.267145782620455</v>
      </c>
      <c r="AS12" s="102">
        <f t="shared" si="1"/>
        <v>11.881188118811881</v>
      </c>
      <c r="AT12" s="62">
        <f t="shared" si="1"/>
        <v>-9.24952909685734</v>
      </c>
      <c r="AU12" s="62">
        <f t="shared" si="1"/>
        <v>12.499999999999993</v>
      </c>
      <c r="AV12" s="62">
        <f t="shared" si="1"/>
        <v>-21.333333333333332</v>
      </c>
      <c r="AW12" s="62">
        <f t="shared" si="1"/>
        <v>0.222789892213146</v>
      </c>
      <c r="AX12" s="102">
        <f t="shared" si="1"/>
        <v>-0.8589447761830513</v>
      </c>
      <c r="AY12" s="62">
        <f t="shared" si="1"/>
        <v>-5.577348964120239</v>
      </c>
      <c r="AZ12" s="62">
        <f t="shared" si="1"/>
        <v>-0.9357104905838477</v>
      </c>
      <c r="BA12" s="62">
        <f t="shared" si="1"/>
        <v>-8.1952920662598</v>
      </c>
    </row>
    <row r="13" spans="1:53" ht="15">
      <c r="A13" s="60">
        <v>6</v>
      </c>
      <c r="B13" s="60" t="s">
        <v>24</v>
      </c>
      <c r="C13" s="649">
        <v>3184</v>
      </c>
      <c r="D13" s="649">
        <v>0</v>
      </c>
      <c r="E13" s="649">
        <v>1570</v>
      </c>
      <c r="F13" s="649">
        <v>1615</v>
      </c>
      <c r="G13" s="649">
        <v>1027</v>
      </c>
      <c r="H13" s="649">
        <v>0</v>
      </c>
      <c r="I13" s="649">
        <v>931</v>
      </c>
      <c r="J13" s="649">
        <v>57805</v>
      </c>
      <c r="K13" s="649">
        <v>8174</v>
      </c>
      <c r="L13" s="649">
        <v>50188</v>
      </c>
      <c r="M13" s="723">
        <v>3.73</v>
      </c>
      <c r="N13" s="723">
        <v>12.22</v>
      </c>
      <c r="O13" s="648">
        <v>7646353</v>
      </c>
      <c r="P13" s="649">
        <v>7067138</v>
      </c>
      <c r="Q13" s="649">
        <v>623031</v>
      </c>
      <c r="R13" s="723">
        <v>2731.09</v>
      </c>
      <c r="S13" s="723">
        <v>94.77</v>
      </c>
      <c r="T13" s="505">
        <v>3130</v>
      </c>
      <c r="U13" s="505">
        <v>0</v>
      </c>
      <c r="V13" s="505">
        <v>1547</v>
      </c>
      <c r="W13" s="505">
        <v>1583</v>
      </c>
      <c r="X13" s="505">
        <v>1050</v>
      </c>
      <c r="Y13" s="505">
        <v>0</v>
      </c>
      <c r="Z13" s="505">
        <v>923</v>
      </c>
      <c r="AA13" s="505">
        <v>57449</v>
      </c>
      <c r="AB13" s="505">
        <v>9563</v>
      </c>
      <c r="AC13" s="505">
        <v>64144</v>
      </c>
      <c r="AD13" s="506">
        <v>4.43</v>
      </c>
      <c r="AE13" s="506">
        <v>15.94</v>
      </c>
      <c r="AF13" s="505">
        <v>7605654</v>
      </c>
      <c r="AG13" s="505">
        <v>7344794</v>
      </c>
      <c r="AH13" s="505">
        <v>625757</v>
      </c>
      <c r="AI13" s="506">
        <v>2845.43</v>
      </c>
      <c r="AJ13" s="506">
        <v>112.71</v>
      </c>
      <c r="AK13" s="62">
        <f t="shared" si="1"/>
        <v>1.7252396166134185</v>
      </c>
      <c r="AL13" s="62" t="e">
        <f t="shared" si="1"/>
        <v>#DIV/0!</v>
      </c>
      <c r="AM13" s="62">
        <f t="shared" si="1"/>
        <v>1.4867485455720748</v>
      </c>
      <c r="AN13" s="62">
        <f t="shared" si="1"/>
        <v>2.021478205938092</v>
      </c>
      <c r="AO13" s="102">
        <f t="shared" si="1"/>
        <v>-2.1904761904761907</v>
      </c>
      <c r="AP13" s="62" t="e">
        <f t="shared" si="1"/>
        <v>#DIV/0!</v>
      </c>
      <c r="AQ13" s="62">
        <f t="shared" si="1"/>
        <v>0.8667388949079089</v>
      </c>
      <c r="AR13" s="62">
        <f t="shared" si="1"/>
        <v>0.6196800640568156</v>
      </c>
      <c r="AS13" s="62">
        <f t="shared" si="1"/>
        <v>-14.524730733033566</v>
      </c>
      <c r="AT13" s="645">
        <f t="shared" si="1"/>
        <v>-21.757296083811426</v>
      </c>
      <c r="AU13" s="62">
        <f t="shared" si="1"/>
        <v>-15.801354401805865</v>
      </c>
      <c r="AV13" s="645">
        <f t="shared" si="1"/>
        <v>-23.337515683814296</v>
      </c>
      <c r="AW13" s="62">
        <f t="shared" si="1"/>
        <v>0.5351150604537098</v>
      </c>
      <c r="AX13" s="645">
        <f t="shared" si="1"/>
        <v>-3.7803102442355767</v>
      </c>
      <c r="AY13" s="645">
        <f t="shared" si="1"/>
        <v>-0.435632362083045</v>
      </c>
      <c r="AZ13" s="62">
        <f t="shared" si="1"/>
        <v>-4.018373321431197</v>
      </c>
      <c r="BA13" s="62">
        <f t="shared" si="1"/>
        <v>-15.916955017301039</v>
      </c>
    </row>
    <row r="14" spans="1:53" ht="15.75">
      <c r="A14" s="74">
        <v>7</v>
      </c>
      <c r="B14" s="75" t="s">
        <v>25</v>
      </c>
      <c r="C14" s="643">
        <v>1904</v>
      </c>
      <c r="D14" s="643">
        <v>0</v>
      </c>
      <c r="E14" s="643">
        <v>1038</v>
      </c>
      <c r="F14" s="643">
        <v>866</v>
      </c>
      <c r="G14" s="643">
        <v>0</v>
      </c>
      <c r="H14" s="643">
        <v>0</v>
      </c>
      <c r="I14" s="644">
        <v>3884</v>
      </c>
      <c r="J14" s="627">
        <v>50711</v>
      </c>
      <c r="K14" s="660">
        <v>200</v>
      </c>
      <c r="L14" s="627">
        <v>43564</v>
      </c>
      <c r="M14" s="739">
        <v>0.08</v>
      </c>
      <c r="N14" s="659">
        <v>1.94</v>
      </c>
      <c r="O14" s="657">
        <v>5670260</v>
      </c>
      <c r="P14" s="627">
        <v>9065620</v>
      </c>
      <c r="Q14" s="657">
        <v>107525</v>
      </c>
      <c r="R14" s="628">
        <v>2314.03</v>
      </c>
      <c r="S14" s="658">
        <v>26.88</v>
      </c>
      <c r="T14" s="643">
        <v>1893</v>
      </c>
      <c r="U14" s="643">
        <v>0</v>
      </c>
      <c r="V14" s="643">
        <v>1033</v>
      </c>
      <c r="W14" s="643">
        <v>860</v>
      </c>
      <c r="X14" s="643">
        <v>0</v>
      </c>
      <c r="Y14" s="643">
        <v>0</v>
      </c>
      <c r="Z14" s="644">
        <v>3867</v>
      </c>
      <c r="AA14" s="627">
        <v>51396</v>
      </c>
      <c r="AB14" s="660">
        <v>241</v>
      </c>
      <c r="AC14" s="627">
        <v>48067</v>
      </c>
      <c r="AD14" s="657">
        <v>0.1</v>
      </c>
      <c r="AE14" s="659">
        <v>2.04</v>
      </c>
      <c r="AF14" s="657">
        <v>5611403</v>
      </c>
      <c r="AG14" s="627">
        <v>8595363</v>
      </c>
      <c r="AH14" s="657">
        <v>116261</v>
      </c>
      <c r="AI14" s="628">
        <v>2196.58</v>
      </c>
      <c r="AJ14" s="658">
        <v>29.08</v>
      </c>
      <c r="AK14" s="78">
        <f t="shared" si="1"/>
        <v>0.5810882197569995</v>
      </c>
      <c r="AL14" s="78" t="e">
        <f t="shared" si="1"/>
        <v>#DIV/0!</v>
      </c>
      <c r="AM14" s="78">
        <f t="shared" si="1"/>
        <v>0.48402710551790895</v>
      </c>
      <c r="AN14" s="78">
        <f t="shared" si="1"/>
        <v>0.6976744186046512</v>
      </c>
      <c r="AO14" s="78" t="e">
        <f t="shared" si="1"/>
        <v>#DIV/0!</v>
      </c>
      <c r="AP14" s="78" t="e">
        <f t="shared" si="1"/>
        <v>#DIV/0!</v>
      </c>
      <c r="AQ14" s="78">
        <f t="shared" si="1"/>
        <v>0.43961727437289894</v>
      </c>
      <c r="AR14" s="78">
        <f t="shared" si="1"/>
        <v>-1.332788543855553</v>
      </c>
      <c r="AS14" s="629">
        <f t="shared" si="1"/>
        <v>-17.012448132780083</v>
      </c>
      <c r="AT14" s="629">
        <f t="shared" si="1"/>
        <v>-9.368173591029189</v>
      </c>
      <c r="AU14" s="629">
        <f t="shared" si="1"/>
        <v>-20.000000000000004</v>
      </c>
      <c r="AV14" s="78">
        <f t="shared" si="1"/>
        <v>-4.901960784313729</v>
      </c>
      <c r="AW14" s="78">
        <f t="shared" si="1"/>
        <v>1.0488820710257312</v>
      </c>
      <c r="AX14" s="78">
        <f t="shared" si="1"/>
        <v>5.471054567445261</v>
      </c>
      <c r="AY14" s="78">
        <f t="shared" si="1"/>
        <v>-7.514127695443872</v>
      </c>
      <c r="AZ14" s="78">
        <f t="shared" si="1"/>
        <v>5.346948438026399</v>
      </c>
      <c r="BA14" s="78">
        <f t="shared" si="1"/>
        <v>-7.5653370013755135</v>
      </c>
    </row>
    <row r="15" spans="1:53" ht="15">
      <c r="A15" s="60">
        <v>8</v>
      </c>
      <c r="B15" s="60" t="s">
        <v>26</v>
      </c>
      <c r="C15" s="534">
        <v>1281</v>
      </c>
      <c r="D15" s="534">
        <v>0</v>
      </c>
      <c r="E15" s="534">
        <v>745</v>
      </c>
      <c r="F15" s="534">
        <v>536</v>
      </c>
      <c r="G15" s="534">
        <v>14053</v>
      </c>
      <c r="H15" s="534">
        <v>0</v>
      </c>
      <c r="I15" s="534">
        <v>13187</v>
      </c>
      <c r="J15" s="534">
        <v>60715</v>
      </c>
      <c r="K15" s="534">
        <v>1291</v>
      </c>
      <c r="L15" s="534">
        <v>72450</v>
      </c>
      <c r="M15" s="533">
        <v>0.5800000000000001</v>
      </c>
      <c r="N15" s="533">
        <v>16.759999999999998</v>
      </c>
      <c r="O15" s="534">
        <v>5024579</v>
      </c>
      <c r="P15" s="534">
        <v>3406442</v>
      </c>
      <c r="Q15" s="534">
        <v>422803</v>
      </c>
      <c r="R15" s="533">
        <v>1139.37</v>
      </c>
      <c r="S15" s="533">
        <v>63.83</v>
      </c>
      <c r="T15" s="534">
        <v>1280</v>
      </c>
      <c r="U15" s="534">
        <v>0</v>
      </c>
      <c r="V15" s="534">
        <v>743</v>
      </c>
      <c r="W15" s="534">
        <v>537</v>
      </c>
      <c r="X15" s="534">
        <v>14113</v>
      </c>
      <c r="Y15" s="534">
        <v>0</v>
      </c>
      <c r="Z15" s="534">
        <v>13247</v>
      </c>
      <c r="AA15" s="534">
        <v>60475</v>
      </c>
      <c r="AB15" s="534">
        <v>1385</v>
      </c>
      <c r="AC15" s="534">
        <v>81809</v>
      </c>
      <c r="AD15" s="533">
        <v>0.63</v>
      </c>
      <c r="AE15" s="533">
        <v>19.02</v>
      </c>
      <c r="AF15" s="534">
        <v>5006094</v>
      </c>
      <c r="AG15" s="534">
        <v>3508404</v>
      </c>
      <c r="AH15" s="534">
        <v>468538</v>
      </c>
      <c r="AI15" s="533">
        <v>1190.26</v>
      </c>
      <c r="AJ15" s="533">
        <v>72.17</v>
      </c>
      <c r="AK15" s="62">
        <f t="shared" si="1"/>
        <v>0.078125</v>
      </c>
      <c r="AL15" s="62" t="e">
        <f t="shared" si="1"/>
        <v>#DIV/0!</v>
      </c>
      <c r="AM15" s="62">
        <f t="shared" si="1"/>
        <v>0.2691790040376851</v>
      </c>
      <c r="AN15" s="62">
        <f t="shared" si="1"/>
        <v>-0.186219739292365</v>
      </c>
      <c r="AO15" s="62">
        <f t="shared" si="1"/>
        <v>-0.4251399418975413</v>
      </c>
      <c r="AP15" s="62" t="e">
        <f t="shared" si="1"/>
        <v>#DIV/0!</v>
      </c>
      <c r="AQ15" s="62">
        <f t="shared" si="1"/>
        <v>-0.452932739488186</v>
      </c>
      <c r="AR15" s="62">
        <f t="shared" si="1"/>
        <v>0.39685820587019427</v>
      </c>
      <c r="AS15" s="62">
        <f t="shared" si="1"/>
        <v>-6.787003610108304</v>
      </c>
      <c r="AT15" s="62">
        <f t="shared" si="1"/>
        <v>-11.440061606913666</v>
      </c>
      <c r="AU15" s="62">
        <f t="shared" si="1"/>
        <v>-7.936507936507926</v>
      </c>
      <c r="AV15" s="62">
        <f t="shared" si="1"/>
        <v>-11.882229232386969</v>
      </c>
      <c r="AW15" s="62">
        <f t="shared" si="1"/>
        <v>0.36924995815100553</v>
      </c>
      <c r="AX15" s="62">
        <f t="shared" si="1"/>
        <v>-2.9062217464123288</v>
      </c>
      <c r="AY15" s="62">
        <f t="shared" si="1"/>
        <v>-9.761214672022334</v>
      </c>
      <c r="AZ15" s="62">
        <f t="shared" si="1"/>
        <v>-4.275536437417044</v>
      </c>
      <c r="BA15" s="62">
        <f t="shared" si="1"/>
        <v>-11.556048219481783</v>
      </c>
    </row>
    <row r="16" spans="1:53" ht="15">
      <c r="A16" s="60">
        <v>9</v>
      </c>
      <c r="B16" s="60" t="s">
        <v>27</v>
      </c>
      <c r="C16" s="194">
        <v>561</v>
      </c>
      <c r="D16" s="194">
        <v>0</v>
      </c>
      <c r="E16" s="194">
        <v>438</v>
      </c>
      <c r="F16" s="194">
        <v>123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1661015</v>
      </c>
      <c r="P16" s="194">
        <v>1867278</v>
      </c>
      <c r="Q16" s="194">
        <v>107295</v>
      </c>
      <c r="R16" s="194">
        <v>606.37</v>
      </c>
      <c r="S16" s="194">
        <v>14.49</v>
      </c>
      <c r="T16" s="194">
        <v>551</v>
      </c>
      <c r="U16" s="194">
        <v>0</v>
      </c>
      <c r="V16" s="194">
        <v>436</v>
      </c>
      <c r="W16" s="194">
        <v>115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1635110</v>
      </c>
      <c r="AG16" s="194">
        <v>1829542</v>
      </c>
      <c r="AH16" s="194">
        <v>110732</v>
      </c>
      <c r="AI16" s="194">
        <v>607.21</v>
      </c>
      <c r="AJ16" s="194">
        <v>15.45</v>
      </c>
      <c r="AK16" s="62">
        <f t="shared" si="1"/>
        <v>1.8148820326678767</v>
      </c>
      <c r="AL16" s="62" t="e">
        <f t="shared" si="1"/>
        <v>#DIV/0!</v>
      </c>
      <c r="AM16" s="62">
        <f t="shared" si="1"/>
        <v>0.45871559633027525</v>
      </c>
      <c r="AN16" s="62">
        <f t="shared" si="1"/>
        <v>6.956521739130435</v>
      </c>
      <c r="AO16" s="62" t="e">
        <f t="shared" si="1"/>
        <v>#DIV/0!</v>
      </c>
      <c r="AP16" s="62" t="e">
        <f t="shared" si="1"/>
        <v>#DIV/0!</v>
      </c>
      <c r="AQ16" s="62" t="e">
        <f t="shared" si="1"/>
        <v>#DIV/0!</v>
      </c>
      <c r="AR16" s="62" t="e">
        <f t="shared" si="1"/>
        <v>#DIV/0!</v>
      </c>
      <c r="AS16" s="62" t="e">
        <f t="shared" si="1"/>
        <v>#DIV/0!</v>
      </c>
      <c r="AT16" s="62" t="e">
        <f t="shared" si="1"/>
        <v>#DIV/0!</v>
      </c>
      <c r="AU16" s="62" t="e">
        <f t="shared" si="1"/>
        <v>#DIV/0!</v>
      </c>
      <c r="AV16" s="62" t="e">
        <f t="shared" si="1"/>
        <v>#DIV/0!</v>
      </c>
      <c r="AW16" s="62">
        <f t="shared" si="1"/>
        <v>1.5842970809303347</v>
      </c>
      <c r="AX16" s="62">
        <f t="shared" si="1"/>
        <v>2.0625927144607776</v>
      </c>
      <c r="AY16" s="62">
        <f t="shared" si="1"/>
        <v>-3.103890474298306</v>
      </c>
      <c r="AZ16" s="62">
        <f t="shared" si="1"/>
        <v>-0.13833764266069923</v>
      </c>
      <c r="BA16" s="62">
        <f t="shared" si="1"/>
        <v>-6.213592233009703</v>
      </c>
    </row>
    <row r="17" spans="1:53" ht="15">
      <c r="A17" s="60">
        <v>10</v>
      </c>
      <c r="B17" s="60" t="s">
        <v>28</v>
      </c>
      <c r="C17" s="9">
        <v>1295</v>
      </c>
      <c r="D17" s="9">
        <v>0</v>
      </c>
      <c r="E17" s="460">
        <v>933</v>
      </c>
      <c r="F17" s="460">
        <v>362</v>
      </c>
      <c r="G17" s="460">
        <v>0</v>
      </c>
      <c r="H17" s="460">
        <v>0</v>
      </c>
      <c r="I17" s="460">
        <v>0</v>
      </c>
      <c r="J17" s="460">
        <v>46850</v>
      </c>
      <c r="K17" s="460">
        <v>2126</v>
      </c>
      <c r="L17" s="460">
        <v>57130</v>
      </c>
      <c r="M17" s="531">
        <v>0.81</v>
      </c>
      <c r="N17" s="531">
        <v>13.83</v>
      </c>
      <c r="O17" s="460">
        <v>8067639</v>
      </c>
      <c r="P17" s="460">
        <v>9799962</v>
      </c>
      <c r="Q17" s="460">
        <v>535460</v>
      </c>
      <c r="R17" s="531">
        <v>2258.3</v>
      </c>
      <c r="S17" s="531">
        <v>61.58</v>
      </c>
      <c r="T17" s="9">
        <v>1293</v>
      </c>
      <c r="U17" s="9">
        <v>0</v>
      </c>
      <c r="V17" s="460">
        <v>932</v>
      </c>
      <c r="W17" s="460">
        <v>361</v>
      </c>
      <c r="X17" s="460">
        <v>0</v>
      </c>
      <c r="Y17" s="460">
        <v>0</v>
      </c>
      <c r="Z17" s="460">
        <v>0</v>
      </c>
      <c r="AA17" s="460">
        <v>45809</v>
      </c>
      <c r="AB17" s="460">
        <v>2078</v>
      </c>
      <c r="AC17" s="460">
        <v>60409</v>
      </c>
      <c r="AD17" s="531">
        <v>0.84</v>
      </c>
      <c r="AE17" s="531">
        <v>14.89</v>
      </c>
      <c r="AF17" s="460">
        <v>7941997</v>
      </c>
      <c r="AG17" s="460">
        <v>10075040</v>
      </c>
      <c r="AH17" s="460">
        <v>564836</v>
      </c>
      <c r="AI17" s="531">
        <v>2310.38</v>
      </c>
      <c r="AJ17" s="531">
        <v>66.99</v>
      </c>
      <c r="AK17" s="62">
        <f t="shared" si="1"/>
        <v>0.15467904098994587</v>
      </c>
      <c r="AL17" s="62" t="e">
        <f t="shared" si="1"/>
        <v>#DIV/0!</v>
      </c>
      <c r="AM17" s="62">
        <f t="shared" si="1"/>
        <v>0.1072961373390558</v>
      </c>
      <c r="AN17" s="62">
        <f t="shared" si="1"/>
        <v>0.2770083102493075</v>
      </c>
      <c r="AO17" s="62" t="e">
        <f t="shared" si="1"/>
        <v>#DIV/0!</v>
      </c>
      <c r="AP17" s="62" t="e">
        <f t="shared" si="1"/>
        <v>#DIV/0!</v>
      </c>
      <c r="AQ17" s="62" t="e">
        <f t="shared" si="1"/>
        <v>#DIV/0!</v>
      </c>
      <c r="AR17" s="62">
        <f t="shared" si="1"/>
        <v>2.272479207142701</v>
      </c>
      <c r="AS17" s="62">
        <f t="shared" si="1"/>
        <v>2.3099133782483157</v>
      </c>
      <c r="AT17" s="62">
        <f t="shared" si="1"/>
        <v>-5.427999139201113</v>
      </c>
      <c r="AU17" s="62">
        <f t="shared" si="1"/>
        <v>-3.5714285714285614</v>
      </c>
      <c r="AV17" s="62">
        <f t="shared" si="1"/>
        <v>-7.118871725990601</v>
      </c>
      <c r="AW17" s="62">
        <f t="shared" si="1"/>
        <v>1.5819950574144008</v>
      </c>
      <c r="AX17" s="852">
        <f t="shared" si="1"/>
        <v>-2.7302918896599913</v>
      </c>
      <c r="AY17" s="62">
        <f t="shared" si="1"/>
        <v>-5.20080164862013</v>
      </c>
      <c r="AZ17" s="102">
        <f t="shared" si="1"/>
        <v>-2.2541746379383447</v>
      </c>
      <c r="BA17" s="62">
        <f t="shared" si="1"/>
        <v>-8.075832213763244</v>
      </c>
    </row>
    <row r="18" spans="1:53" ht="15">
      <c r="A18" s="60">
        <v>11</v>
      </c>
      <c r="B18" s="60" t="s">
        <v>29</v>
      </c>
      <c r="C18" s="665">
        <v>1564</v>
      </c>
      <c r="D18" s="665">
        <v>0</v>
      </c>
      <c r="E18" s="665">
        <v>993</v>
      </c>
      <c r="F18" s="665">
        <v>595</v>
      </c>
      <c r="G18" s="665">
        <v>623</v>
      </c>
      <c r="H18" s="665">
        <v>0</v>
      </c>
      <c r="I18" s="665">
        <v>618</v>
      </c>
      <c r="J18" s="665">
        <v>36023</v>
      </c>
      <c r="K18" s="665">
        <v>2710</v>
      </c>
      <c r="L18" s="665">
        <v>35760</v>
      </c>
      <c r="M18" s="665">
        <v>0.52</v>
      </c>
      <c r="N18" s="665">
        <v>7.57</v>
      </c>
      <c r="O18" s="691">
        <v>3747803</v>
      </c>
      <c r="P18" s="665">
        <v>3242264</v>
      </c>
      <c r="Q18" s="665">
        <v>291700</v>
      </c>
      <c r="R18" s="665">
        <v>1074.45</v>
      </c>
      <c r="S18" s="729">
        <v>24.67</v>
      </c>
      <c r="T18" s="401">
        <v>1564</v>
      </c>
      <c r="U18" s="401">
        <v>0</v>
      </c>
      <c r="V18" s="401">
        <v>975</v>
      </c>
      <c r="W18" s="401">
        <v>589</v>
      </c>
      <c r="X18" s="401">
        <v>623</v>
      </c>
      <c r="Y18" s="401">
        <v>0</v>
      </c>
      <c r="Z18" s="401">
        <v>618</v>
      </c>
      <c r="AA18" s="401">
        <v>37943</v>
      </c>
      <c r="AB18" s="401">
        <v>2873</v>
      </c>
      <c r="AC18" s="401">
        <v>37943</v>
      </c>
      <c r="AD18" s="532">
        <v>0.55</v>
      </c>
      <c r="AE18" s="532">
        <v>8.13</v>
      </c>
      <c r="AF18" s="401">
        <v>3735579</v>
      </c>
      <c r="AG18" s="401">
        <v>3176474</v>
      </c>
      <c r="AH18" s="401">
        <v>345611</v>
      </c>
      <c r="AI18" s="532">
        <v>1072.22</v>
      </c>
      <c r="AJ18" s="661">
        <v>66.8</v>
      </c>
      <c r="AK18" s="62">
        <f t="shared" si="1"/>
        <v>0</v>
      </c>
      <c r="AL18" s="62" t="e">
        <f>(E18-U18)/U18*100</f>
        <v>#DIV/0!</v>
      </c>
      <c r="AM18" s="62">
        <f t="shared" si="1"/>
        <v>1.8461538461538463</v>
      </c>
      <c r="AN18" s="62">
        <f t="shared" si="1"/>
        <v>1.0186757215619695</v>
      </c>
      <c r="AO18" s="62">
        <f t="shared" si="1"/>
        <v>0</v>
      </c>
      <c r="AP18" s="62" t="e">
        <f t="shared" si="1"/>
        <v>#DIV/0!</v>
      </c>
      <c r="AQ18" s="62">
        <f t="shared" si="1"/>
        <v>0</v>
      </c>
      <c r="AR18" s="62">
        <f t="shared" si="1"/>
        <v>-5.060221911815091</v>
      </c>
      <c r="AS18" s="62">
        <f t="shared" si="1"/>
        <v>-5.6735120083536374</v>
      </c>
      <c r="AT18" s="62">
        <f t="shared" si="1"/>
        <v>-5.753366892443929</v>
      </c>
      <c r="AU18" s="62">
        <f t="shared" si="1"/>
        <v>-5.4545454545454595</v>
      </c>
      <c r="AV18" s="62">
        <f t="shared" si="1"/>
        <v>-6.888068880688812</v>
      </c>
      <c r="AW18" s="62">
        <f t="shared" si="1"/>
        <v>0.3272317356961264</v>
      </c>
      <c r="AX18" s="62">
        <f t="shared" si="1"/>
        <v>2.0711644420826363</v>
      </c>
      <c r="AY18" s="62">
        <f t="shared" si="1"/>
        <v>-15.598751197155183</v>
      </c>
      <c r="AZ18" s="62">
        <f t="shared" si="1"/>
        <v>0.20797970565742274</v>
      </c>
      <c r="BA18" s="70">
        <f t="shared" si="1"/>
        <v>-63.0688622754491</v>
      </c>
    </row>
    <row r="19" spans="1:53" ht="15">
      <c r="A19" s="60">
        <v>12</v>
      </c>
      <c r="B19" s="60" t="s">
        <v>30</v>
      </c>
      <c r="C19" s="60">
        <v>1304</v>
      </c>
      <c r="D19" s="74">
        <v>0</v>
      </c>
      <c r="E19" s="60">
        <v>964</v>
      </c>
      <c r="F19" s="60">
        <v>340</v>
      </c>
      <c r="G19" s="60">
        <v>1418</v>
      </c>
      <c r="H19" s="379">
        <v>0</v>
      </c>
      <c r="I19" s="60">
        <v>1095</v>
      </c>
      <c r="J19" s="401">
        <v>120280</v>
      </c>
      <c r="K19" s="401">
        <v>0</v>
      </c>
      <c r="L19" s="401">
        <v>0</v>
      </c>
      <c r="M19" s="532">
        <v>0</v>
      </c>
      <c r="N19" s="532">
        <v>0</v>
      </c>
      <c r="O19" s="61">
        <v>3489420</v>
      </c>
      <c r="P19" s="60">
        <v>5052178</v>
      </c>
      <c r="Q19" s="60">
        <v>165797</v>
      </c>
      <c r="R19" s="62">
        <v>1323.59</v>
      </c>
      <c r="S19" s="60">
        <v>22.51</v>
      </c>
      <c r="T19" s="60">
        <v>1303</v>
      </c>
      <c r="U19" s="74">
        <v>0</v>
      </c>
      <c r="V19" s="60">
        <v>963</v>
      </c>
      <c r="W19" s="60">
        <v>340</v>
      </c>
      <c r="X19" s="60">
        <v>1378</v>
      </c>
      <c r="Y19" s="74">
        <v>0</v>
      </c>
      <c r="Z19" s="60">
        <v>1330</v>
      </c>
      <c r="AA19" s="401">
        <v>11248</v>
      </c>
      <c r="AB19" s="401">
        <v>0</v>
      </c>
      <c r="AC19" s="401">
        <v>0</v>
      </c>
      <c r="AD19" s="532">
        <v>0</v>
      </c>
      <c r="AE19" s="532">
        <v>0</v>
      </c>
      <c r="AF19" s="194">
        <v>3420208</v>
      </c>
      <c r="AG19" s="60">
        <v>4996610</v>
      </c>
      <c r="AH19" s="60">
        <v>172923</v>
      </c>
      <c r="AI19" s="62">
        <v>1304.54</v>
      </c>
      <c r="AJ19" s="60">
        <v>23.82</v>
      </c>
      <c r="AK19" s="62">
        <f t="shared" si="1"/>
        <v>0.07674597083653108</v>
      </c>
      <c r="AL19" s="62" t="e">
        <f t="shared" si="1"/>
        <v>#DIV/0!</v>
      </c>
      <c r="AM19" s="62">
        <f t="shared" si="1"/>
        <v>0.10384215991692627</v>
      </c>
      <c r="AN19" s="62">
        <f t="shared" si="1"/>
        <v>0</v>
      </c>
      <c r="AO19" s="62">
        <f t="shared" si="1"/>
        <v>2.9027576197387517</v>
      </c>
      <c r="AP19" s="62" t="e">
        <f t="shared" si="1"/>
        <v>#DIV/0!</v>
      </c>
      <c r="AQ19" s="62">
        <f t="shared" si="1"/>
        <v>-17.669172932330827</v>
      </c>
      <c r="AR19" s="62">
        <f t="shared" si="1"/>
        <v>969.3456614509247</v>
      </c>
      <c r="AS19" s="62" t="e">
        <f t="shared" si="1"/>
        <v>#DIV/0!</v>
      </c>
      <c r="AT19" s="62" t="e">
        <f t="shared" si="1"/>
        <v>#DIV/0!</v>
      </c>
      <c r="AU19" s="62" t="e">
        <f t="shared" si="1"/>
        <v>#DIV/0!</v>
      </c>
      <c r="AV19" s="62" t="e">
        <f t="shared" si="1"/>
        <v>#DIV/0!</v>
      </c>
      <c r="AW19" s="62">
        <f t="shared" si="1"/>
        <v>2.0236196161169144</v>
      </c>
      <c r="AX19" s="62">
        <f t="shared" si="1"/>
        <v>1.1121140133010181</v>
      </c>
      <c r="AY19" s="62">
        <f t="shared" si="1"/>
        <v>-4.120909306454318</v>
      </c>
      <c r="AZ19" s="102">
        <f t="shared" si="1"/>
        <v>1.4602848513652287</v>
      </c>
      <c r="BA19" s="102">
        <f t="shared" si="1"/>
        <v>-5.4995801847187185</v>
      </c>
    </row>
    <row r="20" spans="1:53" ht="15">
      <c r="A20" s="74">
        <v>13</v>
      </c>
      <c r="B20" s="75" t="s">
        <v>31</v>
      </c>
      <c r="C20" s="265">
        <v>118</v>
      </c>
      <c r="D20" s="265">
        <v>0</v>
      </c>
      <c r="E20" s="265">
        <v>101</v>
      </c>
      <c r="F20" s="265">
        <v>17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98857</v>
      </c>
      <c r="P20" s="265">
        <v>94548</v>
      </c>
      <c r="Q20" s="265">
        <v>0</v>
      </c>
      <c r="R20" s="265">
        <v>34.92</v>
      </c>
      <c r="S20" s="265">
        <v>0</v>
      </c>
      <c r="T20" s="265">
        <v>118</v>
      </c>
      <c r="U20" s="265">
        <v>0</v>
      </c>
      <c r="V20" s="265">
        <v>101</v>
      </c>
      <c r="W20" s="265">
        <v>17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93822</v>
      </c>
      <c r="AG20" s="265">
        <v>89668</v>
      </c>
      <c r="AH20" s="265">
        <v>0</v>
      </c>
      <c r="AI20" s="265">
        <v>33.46</v>
      </c>
      <c r="AJ20" s="265">
        <v>0</v>
      </c>
      <c r="AK20" s="78">
        <f t="shared" si="1"/>
        <v>0</v>
      </c>
      <c r="AL20" s="78" t="e">
        <f t="shared" si="1"/>
        <v>#DIV/0!</v>
      </c>
      <c r="AM20" s="78">
        <f t="shared" si="1"/>
        <v>0</v>
      </c>
      <c r="AN20" s="78">
        <f t="shared" si="1"/>
        <v>0</v>
      </c>
      <c r="AO20" s="78" t="e">
        <f t="shared" si="1"/>
        <v>#DIV/0!</v>
      </c>
      <c r="AP20" s="78" t="e">
        <f t="shared" si="1"/>
        <v>#DIV/0!</v>
      </c>
      <c r="AQ20" s="78" t="e">
        <f t="shared" si="1"/>
        <v>#DIV/0!</v>
      </c>
      <c r="AR20" s="78" t="e">
        <f t="shared" si="1"/>
        <v>#DIV/0!</v>
      </c>
      <c r="AS20" s="78" t="e">
        <f t="shared" si="1"/>
        <v>#DIV/0!</v>
      </c>
      <c r="AT20" s="78" t="e">
        <f t="shared" si="1"/>
        <v>#DIV/0!</v>
      </c>
      <c r="AU20" s="78" t="e">
        <f>(M20-AD20)/AD20*100</f>
        <v>#DIV/0!</v>
      </c>
      <c r="AV20" s="78" t="e">
        <f t="shared" si="1"/>
        <v>#DIV/0!</v>
      </c>
      <c r="AW20" s="78">
        <f t="shared" si="1"/>
        <v>5.366545159983799</v>
      </c>
      <c r="AX20" s="78">
        <f t="shared" si="1"/>
        <v>5.442298255788018</v>
      </c>
      <c r="AY20" s="78" t="e">
        <f t="shared" si="1"/>
        <v>#DIV/0!</v>
      </c>
      <c r="AZ20" s="78">
        <f t="shared" si="1"/>
        <v>4.363419007770474</v>
      </c>
      <c r="BA20" s="78" t="e">
        <f t="shared" si="1"/>
        <v>#DIV/0!</v>
      </c>
    </row>
    <row r="21" spans="1:53" ht="15">
      <c r="A21" s="60">
        <v>14</v>
      </c>
      <c r="B21" s="60" t="s">
        <v>32</v>
      </c>
      <c r="C21" s="9">
        <v>6005</v>
      </c>
      <c r="D21" s="9">
        <v>0</v>
      </c>
      <c r="E21" s="9">
        <v>2993</v>
      </c>
      <c r="F21" s="9">
        <v>3012</v>
      </c>
      <c r="G21" s="9">
        <v>7538</v>
      </c>
      <c r="H21" s="9">
        <v>0</v>
      </c>
      <c r="I21" s="9">
        <v>4884</v>
      </c>
      <c r="J21" s="9">
        <v>109045</v>
      </c>
      <c r="K21" s="9">
        <v>2067</v>
      </c>
      <c r="L21" s="9">
        <v>122457</v>
      </c>
      <c r="M21" s="10">
        <v>0.94</v>
      </c>
      <c r="N21" s="10">
        <v>25.63</v>
      </c>
      <c r="O21" s="9">
        <v>18679071</v>
      </c>
      <c r="P21" s="9">
        <v>40215034</v>
      </c>
      <c r="Q21" s="9">
        <v>1508716</v>
      </c>
      <c r="R21" s="10">
        <v>5692.09</v>
      </c>
      <c r="S21" s="10">
        <v>153.21</v>
      </c>
      <c r="T21" s="9">
        <v>5999</v>
      </c>
      <c r="U21" s="9">
        <v>0</v>
      </c>
      <c r="V21" s="9">
        <v>3000</v>
      </c>
      <c r="W21" s="9">
        <v>2999</v>
      </c>
      <c r="X21" s="9">
        <v>7316</v>
      </c>
      <c r="Y21" s="9">
        <v>0</v>
      </c>
      <c r="Z21" s="9">
        <v>4738</v>
      </c>
      <c r="AA21" s="9">
        <v>107877</v>
      </c>
      <c r="AB21" s="9">
        <v>2176</v>
      </c>
      <c r="AC21" s="9">
        <v>135009</v>
      </c>
      <c r="AD21" s="10">
        <v>0.97</v>
      </c>
      <c r="AE21" s="10">
        <v>28.25</v>
      </c>
      <c r="AF21" s="9">
        <v>18308957</v>
      </c>
      <c r="AG21" s="9">
        <v>36801252</v>
      </c>
      <c r="AH21" s="9">
        <v>1501617</v>
      </c>
      <c r="AI21" s="10">
        <v>5486.64</v>
      </c>
      <c r="AJ21" s="10">
        <v>152.73</v>
      </c>
      <c r="AK21" s="62">
        <f t="shared" si="1"/>
        <v>0.10001666944490749</v>
      </c>
      <c r="AL21" s="62" t="e">
        <f t="shared" si="1"/>
        <v>#DIV/0!</v>
      </c>
      <c r="AM21" s="102">
        <f t="shared" si="1"/>
        <v>-0.23333333333333336</v>
      </c>
      <c r="AN21" s="62">
        <f t="shared" si="1"/>
        <v>0.4334778259419807</v>
      </c>
      <c r="AO21" s="645">
        <f t="shared" si="1"/>
        <v>3.0344450519409514</v>
      </c>
      <c r="AP21" s="62" t="e">
        <f t="shared" si="1"/>
        <v>#DIV/0!</v>
      </c>
      <c r="AQ21" s="645">
        <f t="shared" si="1"/>
        <v>3.081468974250739</v>
      </c>
      <c r="AR21" s="62">
        <f t="shared" si="1"/>
        <v>1.0827145730785988</v>
      </c>
      <c r="AS21" s="62">
        <f t="shared" si="1"/>
        <v>-5.009191176470589</v>
      </c>
      <c r="AT21" s="62">
        <f t="shared" si="1"/>
        <v>-9.297157967246628</v>
      </c>
      <c r="AU21" s="62">
        <f t="shared" si="1"/>
        <v>-3.092783505154642</v>
      </c>
      <c r="AV21" s="62">
        <f t="shared" si="1"/>
        <v>-9.274336283185844</v>
      </c>
      <c r="AW21" s="62">
        <f t="shared" si="1"/>
        <v>2.0214914481474833</v>
      </c>
      <c r="AX21" s="62">
        <f t="shared" si="1"/>
        <v>9.276265927039656</v>
      </c>
      <c r="AY21" s="62">
        <f t="shared" si="1"/>
        <v>0.47275703458338575</v>
      </c>
      <c r="AZ21" s="62">
        <f t="shared" si="1"/>
        <v>3.7445503987868682</v>
      </c>
      <c r="BA21" s="102">
        <f t="shared" si="1"/>
        <v>0.3142801021410451</v>
      </c>
    </row>
    <row r="22" spans="1:53" ht="15">
      <c r="A22" s="60">
        <v>15</v>
      </c>
      <c r="B22" s="60" t="s">
        <v>33</v>
      </c>
      <c r="C22" s="795">
        <v>1241</v>
      </c>
      <c r="D22" s="796">
        <v>0</v>
      </c>
      <c r="E22" s="795">
        <v>1036</v>
      </c>
      <c r="F22" s="795">
        <v>205</v>
      </c>
      <c r="G22" s="795">
        <v>560</v>
      </c>
      <c r="H22" s="795">
        <v>0</v>
      </c>
      <c r="I22" s="795">
        <v>483</v>
      </c>
      <c r="J22" s="795">
        <v>66159</v>
      </c>
      <c r="K22" s="795">
        <v>1733</v>
      </c>
      <c r="L22" s="797">
        <v>46271</v>
      </c>
      <c r="M22" s="797">
        <v>0.68</v>
      </c>
      <c r="N22" s="797">
        <v>10.13</v>
      </c>
      <c r="O22" s="797">
        <v>5164885</v>
      </c>
      <c r="P22" s="798">
        <v>4755949</v>
      </c>
      <c r="Q22" s="795">
        <v>295273</v>
      </c>
      <c r="R22" s="795">
        <v>1714.42</v>
      </c>
      <c r="S22" s="795">
        <v>48.43</v>
      </c>
      <c r="T22" s="9">
        <v>1241</v>
      </c>
      <c r="U22" s="9">
        <v>0</v>
      </c>
      <c r="V22" s="9">
        <v>1036</v>
      </c>
      <c r="W22" s="9">
        <v>205</v>
      </c>
      <c r="X22" s="9">
        <v>516</v>
      </c>
      <c r="Y22" s="9">
        <v>0</v>
      </c>
      <c r="Z22" s="9">
        <v>450</v>
      </c>
      <c r="AA22" s="535">
        <v>66059</v>
      </c>
      <c r="AB22" s="9">
        <v>1874</v>
      </c>
      <c r="AC22" s="9">
        <v>52742</v>
      </c>
      <c r="AD22" s="10">
        <v>0.73</v>
      </c>
      <c r="AE22" s="10">
        <v>11.72</v>
      </c>
      <c r="AF22" s="9">
        <v>5096143</v>
      </c>
      <c r="AG22" s="9">
        <v>4727182</v>
      </c>
      <c r="AH22" s="9">
        <v>330173</v>
      </c>
      <c r="AI22" s="10">
        <v>1730.54</v>
      </c>
      <c r="AJ22" s="10">
        <v>54.86</v>
      </c>
      <c r="AK22" s="62">
        <f t="shared" si="1"/>
        <v>0</v>
      </c>
      <c r="AL22" s="62" t="e">
        <f t="shared" si="1"/>
        <v>#DIV/0!</v>
      </c>
      <c r="AM22" s="62">
        <f t="shared" si="1"/>
        <v>0</v>
      </c>
      <c r="AN22" s="62">
        <f t="shared" si="1"/>
        <v>0</v>
      </c>
      <c r="AO22" s="62">
        <f t="shared" si="1"/>
        <v>8.527131782945736</v>
      </c>
      <c r="AP22" s="62" t="e">
        <f t="shared" si="1"/>
        <v>#DIV/0!</v>
      </c>
      <c r="AQ22" s="62">
        <f t="shared" si="1"/>
        <v>7.333333333333333</v>
      </c>
      <c r="AR22" s="62">
        <f t="shared" si="1"/>
        <v>0.15137982712423742</v>
      </c>
      <c r="AS22" s="62">
        <f t="shared" si="1"/>
        <v>-7.524012806830309</v>
      </c>
      <c r="AT22" s="62">
        <f t="shared" si="1"/>
        <v>-12.269159303780668</v>
      </c>
      <c r="AU22" s="62">
        <f t="shared" si="1"/>
        <v>-6.849315068493142</v>
      </c>
      <c r="AV22" s="62">
        <f t="shared" si="1"/>
        <v>-13.56655290102389</v>
      </c>
      <c r="AW22" s="62">
        <f t="shared" si="1"/>
        <v>1.3489024935132314</v>
      </c>
      <c r="AX22" s="62">
        <f t="shared" si="1"/>
        <v>0.608544371678518</v>
      </c>
      <c r="AY22" s="62">
        <f t="shared" si="1"/>
        <v>-10.570216219981646</v>
      </c>
      <c r="AZ22" s="62">
        <f t="shared" si="1"/>
        <v>-0.9315011499300734</v>
      </c>
      <c r="BA22" s="62">
        <f t="shared" si="1"/>
        <v>-11.720743711265037</v>
      </c>
    </row>
    <row r="23" spans="1:53" ht="15">
      <c r="A23" s="60">
        <v>16</v>
      </c>
      <c r="B23" s="60" t="s">
        <v>34</v>
      </c>
      <c r="C23" s="550">
        <v>938</v>
      </c>
      <c r="D23" s="550">
        <v>0</v>
      </c>
      <c r="E23" s="550">
        <v>578</v>
      </c>
      <c r="F23" s="550">
        <v>360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552">
        <v>2102310</v>
      </c>
      <c r="P23" s="9">
        <v>2225328</v>
      </c>
      <c r="Q23" s="550">
        <v>209704</v>
      </c>
      <c r="R23" s="551">
        <v>828.82</v>
      </c>
      <c r="S23" s="551">
        <v>28.44</v>
      </c>
      <c r="T23" s="550">
        <v>928</v>
      </c>
      <c r="U23" s="550">
        <v>0</v>
      </c>
      <c r="V23" s="550">
        <v>569</v>
      </c>
      <c r="W23" s="550">
        <v>359</v>
      </c>
      <c r="X23" s="550">
        <v>0</v>
      </c>
      <c r="Y23" s="550">
        <v>0</v>
      </c>
      <c r="Z23" s="550">
        <v>0</v>
      </c>
      <c r="AA23" s="550">
        <v>0</v>
      </c>
      <c r="AB23" s="550">
        <v>0</v>
      </c>
      <c r="AC23" s="550">
        <v>0</v>
      </c>
      <c r="AD23" s="551">
        <v>0</v>
      </c>
      <c r="AE23" s="551">
        <v>0</v>
      </c>
      <c r="AF23" s="552">
        <v>2037305</v>
      </c>
      <c r="AG23" s="9">
        <v>2171340</v>
      </c>
      <c r="AH23" s="550">
        <v>210619</v>
      </c>
      <c r="AI23" s="551">
        <v>813.68</v>
      </c>
      <c r="AJ23" s="551">
        <v>27.69</v>
      </c>
      <c r="AK23" s="62">
        <f t="shared" si="1"/>
        <v>1.0775862068965518</v>
      </c>
      <c r="AL23" s="62" t="e">
        <f t="shared" si="1"/>
        <v>#DIV/0!</v>
      </c>
      <c r="AM23" s="62">
        <f t="shared" si="1"/>
        <v>1.5817223198594026</v>
      </c>
      <c r="AN23" s="62">
        <f t="shared" si="1"/>
        <v>0.2785515320334262</v>
      </c>
      <c r="AO23" s="62" t="e">
        <f t="shared" si="1"/>
        <v>#DIV/0!</v>
      </c>
      <c r="AP23" s="62" t="e">
        <f t="shared" si="1"/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3.1907348187924733</v>
      </c>
      <c r="AX23" s="645">
        <f t="shared" si="1"/>
        <v>2.4863908922600793</v>
      </c>
      <c r="AY23" s="62">
        <f t="shared" si="1"/>
        <v>-0.4344337405457248</v>
      </c>
      <c r="AZ23" s="102">
        <f t="shared" si="1"/>
        <v>1.860682332120748</v>
      </c>
      <c r="BA23" s="102">
        <f t="shared" si="1"/>
        <v>2.7085590465872156</v>
      </c>
    </row>
    <row r="24" spans="1:53" ht="15">
      <c r="A24" s="60">
        <v>17</v>
      </c>
      <c r="B24" s="60" t="s">
        <v>35</v>
      </c>
      <c r="C24" s="60">
        <v>4187</v>
      </c>
      <c r="D24" s="60">
        <v>0</v>
      </c>
      <c r="E24" s="630">
        <v>2232</v>
      </c>
      <c r="F24" s="630">
        <v>1955</v>
      </c>
      <c r="G24" s="630">
        <v>2621</v>
      </c>
      <c r="H24" s="630">
        <v>0</v>
      </c>
      <c r="I24" s="630">
        <v>2168</v>
      </c>
      <c r="J24" s="630">
        <v>44343</v>
      </c>
      <c r="K24" s="630">
        <v>725</v>
      </c>
      <c r="L24" s="630">
        <v>46878</v>
      </c>
      <c r="M24" s="553">
        <v>0.33</v>
      </c>
      <c r="N24" s="553">
        <v>12</v>
      </c>
      <c r="O24" s="630">
        <v>8464431</v>
      </c>
      <c r="P24" s="630">
        <v>7693386</v>
      </c>
      <c r="Q24" s="630">
        <v>467894</v>
      </c>
      <c r="R24" s="553">
        <v>2380.1</v>
      </c>
      <c r="S24" s="553">
        <v>71.52</v>
      </c>
      <c r="T24" s="60">
        <v>4173</v>
      </c>
      <c r="U24" s="60">
        <v>0</v>
      </c>
      <c r="V24" s="630">
        <v>2224</v>
      </c>
      <c r="W24" s="630">
        <v>1949</v>
      </c>
      <c r="X24" s="630">
        <v>2634</v>
      </c>
      <c r="Y24" s="630">
        <v>0</v>
      </c>
      <c r="Z24" s="630">
        <v>2193</v>
      </c>
      <c r="AA24" s="630">
        <v>43971</v>
      </c>
      <c r="AB24" s="630">
        <v>827</v>
      </c>
      <c r="AC24" s="630">
        <v>52593</v>
      </c>
      <c r="AD24" s="553">
        <v>0.36</v>
      </c>
      <c r="AE24" s="553">
        <v>13.31</v>
      </c>
      <c r="AF24" s="630">
        <v>8294002</v>
      </c>
      <c r="AG24" s="630">
        <v>7668077</v>
      </c>
      <c r="AH24" s="630">
        <v>525879</v>
      </c>
      <c r="AI24" s="553">
        <v>2404.82</v>
      </c>
      <c r="AJ24" s="553">
        <v>82.32</v>
      </c>
      <c r="AK24" s="62">
        <f aca="true" t="shared" si="2" ref="AK24:AZ39">(C24-T24)/T24*100</f>
        <v>0.3354900551162234</v>
      </c>
      <c r="AL24" s="62" t="e">
        <f t="shared" si="2"/>
        <v>#DIV/0!</v>
      </c>
      <c r="AM24" s="62">
        <f t="shared" si="2"/>
        <v>0.3597122302158274</v>
      </c>
      <c r="AN24" s="102">
        <f t="shared" si="2"/>
        <v>0.3078501795792714</v>
      </c>
      <c r="AO24" s="62">
        <f t="shared" si="2"/>
        <v>-0.49354593773728167</v>
      </c>
      <c r="AP24" s="62" t="e">
        <f t="shared" si="2"/>
        <v>#DIV/0!</v>
      </c>
      <c r="AQ24" s="62">
        <f t="shared" si="2"/>
        <v>-1.1399908800729595</v>
      </c>
      <c r="AR24" s="62">
        <f t="shared" si="2"/>
        <v>0.846012144367879</v>
      </c>
      <c r="AS24" s="62">
        <f t="shared" si="2"/>
        <v>-12.333736396614269</v>
      </c>
      <c r="AT24" s="62">
        <f t="shared" si="2"/>
        <v>-10.866465118932176</v>
      </c>
      <c r="AU24" s="62">
        <f t="shared" si="2"/>
        <v>-8.333333333333325</v>
      </c>
      <c r="AV24" s="62">
        <f t="shared" si="2"/>
        <v>-9.842223891810672</v>
      </c>
      <c r="AW24" s="645">
        <f t="shared" si="2"/>
        <v>2.05484638175877</v>
      </c>
      <c r="AX24" s="62">
        <f t="shared" si="2"/>
        <v>0.33005667522639637</v>
      </c>
      <c r="AY24" s="62">
        <f t="shared" si="2"/>
        <v>-11.026300726973314</v>
      </c>
      <c r="AZ24" s="62">
        <f t="shared" si="2"/>
        <v>-1.0279355627448314</v>
      </c>
      <c r="BA24" s="62">
        <f aca="true" t="shared" si="3" ref="BA24:BA87">(S24-AJ24)/AJ24*100</f>
        <v>-13.119533527696792</v>
      </c>
    </row>
    <row r="25" spans="1:53" ht="15">
      <c r="A25" s="60">
        <v>18</v>
      </c>
      <c r="B25" s="60" t="s">
        <v>36</v>
      </c>
      <c r="C25" s="649">
        <v>809</v>
      </c>
      <c r="D25" s="649">
        <v>0</v>
      </c>
      <c r="E25" s="649">
        <v>321</v>
      </c>
      <c r="F25" s="649">
        <v>488</v>
      </c>
      <c r="G25" s="649">
        <v>0</v>
      </c>
      <c r="H25" s="649">
        <v>0</v>
      </c>
      <c r="I25" s="649">
        <v>0</v>
      </c>
      <c r="J25" s="649">
        <v>0</v>
      </c>
      <c r="K25" s="649">
        <v>0</v>
      </c>
      <c r="L25" s="649">
        <v>0</v>
      </c>
      <c r="M25" s="649">
        <v>0</v>
      </c>
      <c r="N25" s="649">
        <v>0</v>
      </c>
      <c r="O25" s="648">
        <v>2021553</v>
      </c>
      <c r="P25" s="649">
        <v>2109166</v>
      </c>
      <c r="Q25" s="649">
        <v>109785</v>
      </c>
      <c r="R25" s="649">
        <v>520.97</v>
      </c>
      <c r="S25" s="723">
        <v>21.57</v>
      </c>
      <c r="T25" s="9">
        <v>808</v>
      </c>
      <c r="U25" s="9">
        <v>0</v>
      </c>
      <c r="V25" s="9">
        <v>320</v>
      </c>
      <c r="W25" s="9">
        <v>488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0">
        <v>0</v>
      </c>
      <c r="AE25" s="10">
        <v>0</v>
      </c>
      <c r="AF25" s="9">
        <v>1984552</v>
      </c>
      <c r="AG25" s="9">
        <v>1541542</v>
      </c>
      <c r="AH25" s="9">
        <v>113157</v>
      </c>
      <c r="AI25" s="10">
        <v>534.33</v>
      </c>
      <c r="AJ25" s="10">
        <v>21.09</v>
      </c>
      <c r="AK25" s="62">
        <f t="shared" si="2"/>
        <v>0.12376237623762376</v>
      </c>
      <c r="AL25" s="62" t="e">
        <f t="shared" si="2"/>
        <v>#DIV/0!</v>
      </c>
      <c r="AM25" s="62">
        <f t="shared" si="2"/>
        <v>0.3125</v>
      </c>
      <c r="AN25" s="62">
        <f t="shared" si="2"/>
        <v>0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1.8644510196759772</v>
      </c>
      <c r="AX25" s="70">
        <f t="shared" si="2"/>
        <v>36.821831646494225</v>
      </c>
      <c r="AY25" s="62">
        <f t="shared" si="2"/>
        <v>-2.9799305389856574</v>
      </c>
      <c r="AZ25" s="62">
        <f t="shared" si="2"/>
        <v>-2.5003275129601583</v>
      </c>
      <c r="BA25" s="62">
        <f t="shared" si="3"/>
        <v>2.275960170697015</v>
      </c>
    </row>
    <row r="26" spans="1:53" ht="15">
      <c r="A26" s="60">
        <v>19</v>
      </c>
      <c r="B26" s="60" t="s">
        <v>37</v>
      </c>
      <c r="C26" s="537">
        <v>754</v>
      </c>
      <c r="D26" s="653">
        <v>0</v>
      </c>
      <c r="E26" s="558">
        <v>593</v>
      </c>
      <c r="F26" s="537">
        <v>161</v>
      </c>
      <c r="G26" s="536">
        <v>1351</v>
      </c>
      <c r="H26" s="537">
        <v>0</v>
      </c>
      <c r="I26" s="536">
        <v>1351</v>
      </c>
      <c r="J26" s="537">
        <v>40274</v>
      </c>
      <c r="K26" s="537">
        <v>3945</v>
      </c>
      <c r="L26" s="537">
        <v>166908</v>
      </c>
      <c r="M26" s="538">
        <v>21.25</v>
      </c>
      <c r="N26" s="538">
        <v>34.21</v>
      </c>
      <c r="O26" s="537">
        <v>2116834</v>
      </c>
      <c r="P26" s="536">
        <v>1571304</v>
      </c>
      <c r="Q26" s="536">
        <v>143531</v>
      </c>
      <c r="R26" s="538">
        <v>253.59</v>
      </c>
      <c r="S26" s="538">
        <v>24.95</v>
      </c>
      <c r="T26" s="537">
        <v>754</v>
      </c>
      <c r="U26" s="653">
        <v>0</v>
      </c>
      <c r="V26" s="558">
        <v>594</v>
      </c>
      <c r="W26" s="537">
        <v>160</v>
      </c>
      <c r="X26" s="536">
        <v>1343</v>
      </c>
      <c r="Y26" s="537">
        <v>0</v>
      </c>
      <c r="Z26" s="536">
        <v>1343</v>
      </c>
      <c r="AA26" s="537">
        <v>40233</v>
      </c>
      <c r="AB26" s="537">
        <v>4185</v>
      </c>
      <c r="AC26" s="537">
        <v>53744</v>
      </c>
      <c r="AD26" s="538">
        <v>2.21</v>
      </c>
      <c r="AE26" s="538">
        <v>14.84</v>
      </c>
      <c r="AF26" s="537">
        <v>2078873</v>
      </c>
      <c r="AG26" s="536">
        <v>2211074</v>
      </c>
      <c r="AH26" s="536">
        <v>151706</v>
      </c>
      <c r="AI26" s="538">
        <v>651.3</v>
      </c>
      <c r="AJ26" s="538">
        <v>26.61</v>
      </c>
      <c r="AK26" s="62">
        <f t="shared" si="2"/>
        <v>0</v>
      </c>
      <c r="AL26" s="62" t="e">
        <f t="shared" si="2"/>
        <v>#DIV/0!</v>
      </c>
      <c r="AM26" s="645">
        <f t="shared" si="2"/>
        <v>-0.16835016835016833</v>
      </c>
      <c r="AN26" s="645">
        <f t="shared" si="2"/>
        <v>0.625</v>
      </c>
      <c r="AO26" s="645">
        <f t="shared" si="2"/>
        <v>0.5956813104988831</v>
      </c>
      <c r="AP26" s="62" t="e">
        <f t="shared" si="2"/>
        <v>#DIV/0!</v>
      </c>
      <c r="AQ26" s="645">
        <f t="shared" si="2"/>
        <v>0.5956813104988831</v>
      </c>
      <c r="AR26" s="62">
        <f t="shared" si="2"/>
        <v>0.10190639524768225</v>
      </c>
      <c r="AS26" s="62">
        <f t="shared" si="2"/>
        <v>-5.734767025089606</v>
      </c>
      <c r="AT26" s="70">
        <f t="shared" si="2"/>
        <v>210.5611789222983</v>
      </c>
      <c r="AU26" s="853">
        <f t="shared" si="2"/>
        <v>861.5384615384615</v>
      </c>
      <c r="AV26" s="70">
        <f t="shared" si="2"/>
        <v>130.5256064690027</v>
      </c>
      <c r="AW26" s="62">
        <f t="shared" si="2"/>
        <v>1.8260374731885978</v>
      </c>
      <c r="AX26" s="62">
        <f t="shared" si="2"/>
        <v>-28.93480724751863</v>
      </c>
      <c r="AY26" s="62">
        <f t="shared" si="2"/>
        <v>-5.388712377888812</v>
      </c>
      <c r="AZ26" s="102">
        <f t="shared" si="2"/>
        <v>-61.064025794564714</v>
      </c>
      <c r="BA26" s="645">
        <f t="shared" si="3"/>
        <v>-6.238256294626081</v>
      </c>
    </row>
    <row r="27" spans="1:53" ht="15">
      <c r="A27" s="60">
        <v>20</v>
      </c>
      <c r="B27" s="60" t="s">
        <v>39</v>
      </c>
      <c r="C27" s="568">
        <v>22767</v>
      </c>
      <c r="D27" s="568">
        <v>0</v>
      </c>
      <c r="E27" s="568">
        <v>12556</v>
      </c>
      <c r="F27" s="568">
        <v>10211</v>
      </c>
      <c r="G27" s="568">
        <v>21533</v>
      </c>
      <c r="H27" s="568">
        <v>0</v>
      </c>
      <c r="I27" s="568">
        <v>13323</v>
      </c>
      <c r="J27" s="720">
        <v>2420302</v>
      </c>
      <c r="K27" s="721">
        <f>'[2]snapshot'!$D$10+'[2]snapshot'!$D$14+'[2]snapshot'!$D$22</f>
        <v>29755</v>
      </c>
      <c r="L27" s="721">
        <f>'[2]snapshot'!$D$8+'[2]snapshot'!$D$12+'[2]snapshot'!$D$18+'[2]snapshot'!$D$24</f>
        <v>3943216</v>
      </c>
      <c r="M27" s="740">
        <f>'[2]snapshot'!$E$10+'[2]snapshot'!$E$14+'[2]snapshot'!$E$22</f>
        <v>13.836721504</v>
      </c>
      <c r="N27" s="719">
        <v>852</v>
      </c>
      <c r="O27" s="721">
        <v>100035000</v>
      </c>
      <c r="P27" s="721">
        <v>165265000</v>
      </c>
      <c r="Q27" s="536">
        <v>8037000</v>
      </c>
      <c r="R27" s="536">
        <v>45172.9</v>
      </c>
      <c r="S27" s="538">
        <v>1182.26</v>
      </c>
      <c r="T27" s="568">
        <v>22653</v>
      </c>
      <c r="U27" s="568">
        <v>0</v>
      </c>
      <c r="V27" s="568">
        <v>12501</v>
      </c>
      <c r="W27" s="568">
        <v>10152</v>
      </c>
      <c r="X27" s="568">
        <v>0</v>
      </c>
      <c r="Y27" s="568">
        <v>0</v>
      </c>
      <c r="Z27" s="568">
        <v>0</v>
      </c>
      <c r="AA27" s="569">
        <v>2390367</v>
      </c>
      <c r="AB27" s="569">
        <v>30457</v>
      </c>
      <c r="AC27" s="569">
        <v>4265857</v>
      </c>
      <c r="AD27" s="570">
        <v>14</v>
      </c>
      <c r="AE27" s="570">
        <v>894</v>
      </c>
      <c r="AF27" s="536">
        <v>98440000</v>
      </c>
      <c r="AG27" s="536">
        <v>167812000</v>
      </c>
      <c r="AH27" s="536">
        <v>7881000</v>
      </c>
      <c r="AI27" s="538">
        <v>45580.01</v>
      </c>
      <c r="AJ27" s="538">
        <v>1075.71</v>
      </c>
      <c r="AK27" s="62">
        <f t="shared" si="2"/>
        <v>0.5032446033637928</v>
      </c>
      <c r="AL27" s="62" t="e">
        <f t="shared" si="2"/>
        <v>#DIV/0!</v>
      </c>
      <c r="AM27" s="62">
        <f t="shared" si="2"/>
        <v>0.43996480281577477</v>
      </c>
      <c r="AN27" s="62">
        <f t="shared" si="2"/>
        <v>0.5811662726556344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1.2523181586760528</v>
      </c>
      <c r="AS27" s="102">
        <f t="shared" si="2"/>
        <v>-2.3048888597038446</v>
      </c>
      <c r="AT27" s="62">
        <f t="shared" si="2"/>
        <v>-7.563333698246331</v>
      </c>
      <c r="AU27" s="62">
        <f t="shared" si="2"/>
        <v>-1.166274971428573</v>
      </c>
      <c r="AV27" s="62">
        <f t="shared" si="2"/>
        <v>-4.697986577181208</v>
      </c>
      <c r="AW27" s="62">
        <f>(O27-AF27)/AF27*100</f>
        <v>1.6202763104429092</v>
      </c>
      <c r="AX27" s="62">
        <f t="shared" si="2"/>
        <v>-1.5177698853478894</v>
      </c>
      <c r="AY27" s="62">
        <f t="shared" si="2"/>
        <v>1.9794442329653599</v>
      </c>
      <c r="AZ27" s="62">
        <f t="shared" si="2"/>
        <v>-0.8931766359858204</v>
      </c>
      <c r="BA27" s="62">
        <f t="shared" si="3"/>
        <v>9.905085943237484</v>
      </c>
    </row>
    <row r="28" spans="1:53" ht="15">
      <c r="A28" s="60">
        <v>21</v>
      </c>
      <c r="B28" s="60" t="s">
        <v>40</v>
      </c>
      <c r="C28" s="571">
        <v>1060</v>
      </c>
      <c r="D28" s="571">
        <v>0</v>
      </c>
      <c r="E28" s="571">
        <v>623</v>
      </c>
      <c r="F28" s="571">
        <v>437</v>
      </c>
      <c r="G28" s="571">
        <v>0</v>
      </c>
      <c r="H28" s="571">
        <v>0</v>
      </c>
      <c r="I28" s="571">
        <v>0</v>
      </c>
      <c r="J28" s="571">
        <v>0</v>
      </c>
      <c r="K28" s="571">
        <v>0</v>
      </c>
      <c r="L28" s="571">
        <v>0</v>
      </c>
      <c r="M28" s="572">
        <v>0</v>
      </c>
      <c r="N28" s="572">
        <v>0</v>
      </c>
      <c r="O28" s="536">
        <v>4640416</v>
      </c>
      <c r="P28" s="536">
        <v>7314968</v>
      </c>
      <c r="Q28" s="536">
        <v>119203</v>
      </c>
      <c r="R28" s="538">
        <v>2082.74</v>
      </c>
      <c r="S28" s="538">
        <v>14.81</v>
      </c>
      <c r="T28" s="571">
        <v>1058</v>
      </c>
      <c r="U28" s="571">
        <v>0</v>
      </c>
      <c r="V28" s="571">
        <v>621</v>
      </c>
      <c r="W28" s="571">
        <v>437</v>
      </c>
      <c r="X28" s="571">
        <v>0</v>
      </c>
      <c r="Y28" s="571">
        <v>0</v>
      </c>
      <c r="Z28" s="571">
        <v>0</v>
      </c>
      <c r="AA28" s="571">
        <v>0</v>
      </c>
      <c r="AB28" s="571">
        <v>0</v>
      </c>
      <c r="AC28" s="571">
        <v>0</v>
      </c>
      <c r="AD28" s="572">
        <v>0</v>
      </c>
      <c r="AE28" s="572">
        <v>0</v>
      </c>
      <c r="AF28" s="536">
        <v>4521960</v>
      </c>
      <c r="AG28" s="536">
        <v>7345952</v>
      </c>
      <c r="AH28" s="536">
        <v>152032</v>
      </c>
      <c r="AI28" s="538">
        <v>2078.15</v>
      </c>
      <c r="AJ28" s="538">
        <v>15.19</v>
      </c>
      <c r="AK28" s="62">
        <f t="shared" si="2"/>
        <v>0.1890359168241966</v>
      </c>
      <c r="AL28" s="62" t="e">
        <f t="shared" si="2"/>
        <v>#DIV/0!</v>
      </c>
      <c r="AM28" s="62">
        <f t="shared" si="2"/>
        <v>0.322061191626409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2.6195720439809285</v>
      </c>
      <c r="AX28" s="62">
        <f t="shared" si="2"/>
        <v>-0.42178331685260123</v>
      </c>
      <c r="AY28" s="102">
        <f t="shared" si="2"/>
        <v>-21.593480319932645</v>
      </c>
      <c r="AZ28" s="62">
        <f t="shared" si="2"/>
        <v>0.22086952337414</v>
      </c>
      <c r="BA28" s="62">
        <f t="shared" si="3"/>
        <v>-2.5016458196181635</v>
      </c>
    </row>
    <row r="29" spans="1:53" ht="15.75" thickBot="1">
      <c r="A29" s="60">
        <v>22</v>
      </c>
      <c r="B29" s="60" t="s">
        <v>41</v>
      </c>
      <c r="C29" s="468">
        <v>1440</v>
      </c>
      <c r="D29" s="468">
        <v>0</v>
      </c>
      <c r="E29" s="468">
        <v>1050</v>
      </c>
      <c r="F29" s="468">
        <v>390</v>
      </c>
      <c r="G29" s="468">
        <v>0</v>
      </c>
      <c r="H29" s="468">
        <v>0</v>
      </c>
      <c r="I29" s="468">
        <v>0</v>
      </c>
      <c r="J29" s="566">
        <v>0</v>
      </c>
      <c r="K29" s="566">
        <v>0</v>
      </c>
      <c r="L29" s="566">
        <v>0</v>
      </c>
      <c r="M29" s="567">
        <v>0</v>
      </c>
      <c r="N29" s="567">
        <v>0</v>
      </c>
      <c r="O29" s="776">
        <v>6605784</v>
      </c>
      <c r="P29" s="468">
        <v>11692002</v>
      </c>
      <c r="Q29" s="468">
        <v>235886</v>
      </c>
      <c r="R29" s="469">
        <v>3003.2</v>
      </c>
      <c r="S29" s="777">
        <v>45.93</v>
      </c>
      <c r="T29" s="634">
        <v>1435</v>
      </c>
      <c r="U29" s="634">
        <v>0</v>
      </c>
      <c r="V29" s="634">
        <v>1062</v>
      </c>
      <c r="W29" s="634">
        <v>373</v>
      </c>
      <c r="X29" s="634">
        <v>0</v>
      </c>
      <c r="Y29" s="634">
        <v>0</v>
      </c>
      <c r="Z29" s="634">
        <v>0</v>
      </c>
      <c r="AA29" s="566">
        <v>0</v>
      </c>
      <c r="AB29" s="566">
        <v>0</v>
      </c>
      <c r="AC29" s="566">
        <v>0</v>
      </c>
      <c r="AD29" s="567">
        <v>0</v>
      </c>
      <c r="AE29" s="567">
        <v>0</v>
      </c>
      <c r="AF29" s="636">
        <v>6447050</v>
      </c>
      <c r="AG29" s="635">
        <v>12159427</v>
      </c>
      <c r="AH29" s="635">
        <v>259534</v>
      </c>
      <c r="AI29" s="637">
        <v>3038.98</v>
      </c>
      <c r="AJ29" s="638">
        <v>51.11</v>
      </c>
      <c r="AK29" s="62">
        <f t="shared" si="2"/>
        <v>0.34843205574912894</v>
      </c>
      <c r="AL29" s="62" t="e">
        <f t="shared" si="2"/>
        <v>#DIV/0!</v>
      </c>
      <c r="AM29" s="62">
        <f t="shared" si="2"/>
        <v>-1.1299435028248588</v>
      </c>
      <c r="AN29" s="62">
        <f t="shared" si="2"/>
        <v>4.557640750670242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2.462118333191149</v>
      </c>
      <c r="AX29" s="62">
        <f t="shared" si="2"/>
        <v>-3.844136734403685</v>
      </c>
      <c r="AY29" s="62">
        <f t="shared" si="2"/>
        <v>-9.111715613368576</v>
      </c>
      <c r="AZ29" s="102">
        <f t="shared" si="2"/>
        <v>-1.1773687224002856</v>
      </c>
      <c r="BA29" s="62">
        <f t="shared" si="3"/>
        <v>-10.13500293484641</v>
      </c>
    </row>
    <row r="30" spans="1:53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562">
        <v>844</v>
      </c>
      <c r="D31" s="562">
        <v>0</v>
      </c>
      <c r="E31" s="562">
        <v>593</v>
      </c>
      <c r="F31" s="562">
        <v>251</v>
      </c>
      <c r="G31" s="562">
        <v>0</v>
      </c>
      <c r="H31" s="562">
        <v>0</v>
      </c>
      <c r="I31" s="562">
        <v>0</v>
      </c>
      <c r="J31" s="563">
        <v>0</v>
      </c>
      <c r="K31" s="563">
        <v>0</v>
      </c>
      <c r="L31" s="562">
        <v>0</v>
      </c>
      <c r="M31" s="563">
        <v>0</v>
      </c>
      <c r="N31" s="563">
        <v>0</v>
      </c>
      <c r="O31" s="713">
        <v>2681878</v>
      </c>
      <c r="P31" s="713">
        <v>4614744</v>
      </c>
      <c r="Q31" s="562">
        <v>106079</v>
      </c>
      <c r="R31" s="563">
        <v>1271.84</v>
      </c>
      <c r="S31" s="563">
        <v>27.99</v>
      </c>
      <c r="T31" s="562">
        <v>830</v>
      </c>
      <c r="U31" s="562">
        <v>0</v>
      </c>
      <c r="V31" s="562">
        <v>586</v>
      </c>
      <c r="W31" s="562">
        <v>248</v>
      </c>
      <c r="X31" s="562">
        <v>0</v>
      </c>
      <c r="Y31" s="562">
        <v>0</v>
      </c>
      <c r="Z31" s="562">
        <v>0</v>
      </c>
      <c r="AA31" s="563">
        <v>0</v>
      </c>
      <c r="AB31" s="563">
        <v>0</v>
      </c>
      <c r="AC31" s="562">
        <v>0</v>
      </c>
      <c r="AD31" s="563">
        <v>0</v>
      </c>
      <c r="AE31" s="563">
        <v>0</v>
      </c>
      <c r="AF31" s="713">
        <v>2633156</v>
      </c>
      <c r="AG31" s="713">
        <v>4620810</v>
      </c>
      <c r="AH31" s="562">
        <v>128404</v>
      </c>
      <c r="AI31" s="563">
        <v>1060.54</v>
      </c>
      <c r="AJ31" s="563">
        <v>27.6</v>
      </c>
      <c r="AK31" s="102">
        <f>(C31-T31)/T31*100</f>
        <v>1.6867469879518073</v>
      </c>
      <c r="AL31" s="62" t="e">
        <f>(F31-U31)/U31*100</f>
        <v>#DIV/0!</v>
      </c>
      <c r="AM31" s="62">
        <f t="shared" si="2"/>
        <v>1.1945392491467577</v>
      </c>
      <c r="AN31" s="62">
        <f t="shared" si="2"/>
        <v>1.2096774193548387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1.8503271359539657</v>
      </c>
      <c r="AX31" s="62">
        <f t="shared" si="2"/>
        <v>-0.13127568543177495</v>
      </c>
      <c r="AY31" s="645">
        <f t="shared" si="2"/>
        <v>-17.386530014641288</v>
      </c>
      <c r="AZ31" s="62">
        <f t="shared" si="2"/>
        <v>19.923812397457898</v>
      </c>
      <c r="BA31" s="645">
        <f t="shared" si="3"/>
        <v>1.4130434782608585</v>
      </c>
    </row>
    <row r="32" spans="1:53" ht="15">
      <c r="A32" s="60">
        <v>25</v>
      </c>
      <c r="B32" s="60" t="s">
        <v>43</v>
      </c>
      <c r="C32" s="36">
        <v>871</v>
      </c>
      <c r="D32" s="36">
        <v>0</v>
      </c>
      <c r="E32" s="36">
        <v>653</v>
      </c>
      <c r="F32" s="36">
        <v>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573">
        <v>0</v>
      </c>
      <c r="O32" s="36">
        <v>3339796</v>
      </c>
      <c r="P32" s="36">
        <v>3781397</v>
      </c>
      <c r="Q32" s="36">
        <v>85503</v>
      </c>
      <c r="R32" s="689">
        <v>1142.6</v>
      </c>
      <c r="S32" s="37">
        <v>14.9</v>
      </c>
      <c r="T32" s="36">
        <v>866</v>
      </c>
      <c r="U32" s="36">
        <v>0</v>
      </c>
      <c r="V32" s="36">
        <v>648</v>
      </c>
      <c r="W32" s="36">
        <v>218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7">
        <v>0</v>
      </c>
      <c r="AE32" s="573">
        <v>0</v>
      </c>
      <c r="AF32" s="36">
        <v>3256564</v>
      </c>
      <c r="AG32" s="36">
        <v>3800737</v>
      </c>
      <c r="AH32" s="36">
        <v>99611</v>
      </c>
      <c r="AI32" s="689">
        <v>1095.81</v>
      </c>
      <c r="AJ32" s="37">
        <v>15.35</v>
      </c>
      <c r="AK32" s="62">
        <f t="shared" si="2"/>
        <v>0.5773672055427251</v>
      </c>
      <c r="AL32" s="62" t="e">
        <f t="shared" si="2"/>
        <v>#DIV/0!</v>
      </c>
      <c r="AM32" s="102">
        <f t="shared" si="2"/>
        <v>0.7716049382716049</v>
      </c>
      <c r="AN32" s="62">
        <f t="shared" si="2"/>
        <v>0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2.555822640058663</v>
      </c>
      <c r="AX32" s="62">
        <f t="shared" si="2"/>
        <v>-0.5088486785589216</v>
      </c>
      <c r="AY32" s="62">
        <f t="shared" si="2"/>
        <v>-14.163094437361334</v>
      </c>
      <c r="AZ32" s="62">
        <f t="shared" si="2"/>
        <v>4.269900803971488</v>
      </c>
      <c r="BA32" s="62">
        <f t="shared" si="3"/>
        <v>-2.9315960912052073</v>
      </c>
    </row>
    <row r="33" spans="1:53" ht="15">
      <c r="A33" s="60">
        <v>26</v>
      </c>
      <c r="B33" s="60" t="s">
        <v>44</v>
      </c>
      <c r="C33" s="574">
        <v>949</v>
      </c>
      <c r="D33" s="574">
        <v>0</v>
      </c>
      <c r="E33" s="574">
        <v>665</v>
      </c>
      <c r="F33" s="574">
        <v>284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574">
        <v>0</v>
      </c>
      <c r="M33" s="575">
        <v>0</v>
      </c>
      <c r="N33" s="575">
        <v>0</v>
      </c>
      <c r="O33" s="574">
        <v>5958383</v>
      </c>
      <c r="P33" s="574">
        <v>5942750</v>
      </c>
      <c r="Q33" s="574">
        <v>186799</v>
      </c>
      <c r="R33" s="575">
        <v>1823.63</v>
      </c>
      <c r="S33" s="575">
        <v>35.2</v>
      </c>
      <c r="T33" s="574">
        <v>949</v>
      </c>
      <c r="U33" s="574">
        <v>0</v>
      </c>
      <c r="V33" s="574">
        <v>665</v>
      </c>
      <c r="W33" s="574">
        <v>284</v>
      </c>
      <c r="X33" s="574">
        <v>0</v>
      </c>
      <c r="Y33" s="574">
        <v>0</v>
      </c>
      <c r="Z33" s="574">
        <v>0</v>
      </c>
      <c r="AA33" s="574">
        <v>0</v>
      </c>
      <c r="AB33" s="574">
        <v>0</v>
      </c>
      <c r="AC33" s="574">
        <v>0</v>
      </c>
      <c r="AD33" s="575">
        <v>0</v>
      </c>
      <c r="AE33" s="575">
        <v>0</v>
      </c>
      <c r="AF33" s="574">
        <v>5853029</v>
      </c>
      <c r="AG33" s="574">
        <v>6325322</v>
      </c>
      <c r="AH33" s="574">
        <v>245880</v>
      </c>
      <c r="AI33" s="575">
        <v>2032.28</v>
      </c>
      <c r="AJ33" s="575">
        <v>56.09</v>
      </c>
      <c r="AK33" s="62">
        <f t="shared" si="2"/>
        <v>0</v>
      </c>
      <c r="AL33" s="62" t="e">
        <f t="shared" si="2"/>
        <v>#DIV/0!</v>
      </c>
      <c r="AM33" s="62">
        <f t="shared" si="2"/>
        <v>0</v>
      </c>
      <c r="AN33" s="62">
        <f t="shared" si="2"/>
        <v>0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1.7999910815408569</v>
      </c>
      <c r="AX33" s="102">
        <f t="shared" si="2"/>
        <v>-6.048261258478225</v>
      </c>
      <c r="AY33" s="70">
        <f t="shared" si="2"/>
        <v>-24.028387831462503</v>
      </c>
      <c r="AZ33" s="62">
        <f t="shared" si="2"/>
        <v>-10.266793945716135</v>
      </c>
      <c r="BA33" s="70">
        <f t="shared" si="3"/>
        <v>-37.243715457300766</v>
      </c>
    </row>
    <row r="34" spans="1:53" ht="15">
      <c r="A34" s="60">
        <v>27</v>
      </c>
      <c r="B34" s="60" t="s">
        <v>46</v>
      </c>
      <c r="C34" s="60">
        <v>1591</v>
      </c>
      <c r="D34" s="60">
        <v>0</v>
      </c>
      <c r="E34" s="60">
        <v>835</v>
      </c>
      <c r="F34" s="60">
        <v>756</v>
      </c>
      <c r="G34" s="730">
        <v>14844</v>
      </c>
      <c r="H34" s="60">
        <v>0</v>
      </c>
      <c r="I34" s="731">
        <v>6048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698">
        <v>4990927</v>
      </c>
      <c r="P34" s="733">
        <v>6427106</v>
      </c>
      <c r="Q34" s="733">
        <v>761408</v>
      </c>
      <c r="R34" s="734">
        <v>2407.079819803</v>
      </c>
      <c r="S34" s="62">
        <v>109.988761133</v>
      </c>
      <c r="T34" s="74">
        <v>1589</v>
      </c>
      <c r="U34" s="74">
        <v>0</v>
      </c>
      <c r="V34" s="74">
        <v>835</v>
      </c>
      <c r="W34" s="74">
        <v>754</v>
      </c>
      <c r="X34" s="669">
        <v>14877</v>
      </c>
      <c r="Y34" s="74">
        <v>0</v>
      </c>
      <c r="Z34" s="670">
        <v>6058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671">
        <v>5037535</v>
      </c>
      <c r="AG34" s="672">
        <v>6395595</v>
      </c>
      <c r="AH34" s="672">
        <v>812011</v>
      </c>
      <c r="AI34" s="673">
        <v>2401.569895451</v>
      </c>
      <c r="AJ34" s="78">
        <v>118.88816004600001</v>
      </c>
      <c r="AK34" s="62">
        <f t="shared" si="2"/>
        <v>0.12586532410320958</v>
      </c>
      <c r="AL34" s="62" t="e">
        <f t="shared" si="2"/>
        <v>#DIV/0!</v>
      </c>
      <c r="AM34" s="62">
        <f t="shared" si="2"/>
        <v>0</v>
      </c>
      <c r="AN34" s="62">
        <f t="shared" si="2"/>
        <v>0.2652519893899204</v>
      </c>
      <c r="AO34" s="645">
        <f t="shared" si="2"/>
        <v>-0.22181891510385157</v>
      </c>
      <c r="AP34" s="62" t="e">
        <f t="shared" si="2"/>
        <v>#DIV/0!</v>
      </c>
      <c r="AQ34" s="62">
        <f t="shared" si="2"/>
        <v>-0.1650709805216243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-0.9252144153837145</v>
      </c>
      <c r="AX34" s="62">
        <f t="shared" si="2"/>
        <v>0.49269849013266165</v>
      </c>
      <c r="AY34" s="62">
        <f t="shared" si="2"/>
        <v>-6.2318121306238465</v>
      </c>
      <c r="AZ34" s="102">
        <f t="shared" si="2"/>
        <v>0.22943010580025597</v>
      </c>
      <c r="BA34" s="102">
        <f t="shared" si="3"/>
        <v>-7.4855216108624045</v>
      </c>
    </row>
    <row r="35" spans="1:53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717">
        <v>190</v>
      </c>
      <c r="D37" s="717">
        <v>0</v>
      </c>
      <c r="E37" s="717">
        <v>133</v>
      </c>
      <c r="F37" s="717">
        <v>57</v>
      </c>
      <c r="G37" s="717">
        <v>0</v>
      </c>
      <c r="H37" s="717">
        <v>0</v>
      </c>
      <c r="I37" s="717">
        <v>0</v>
      </c>
      <c r="J37" s="717">
        <v>0</v>
      </c>
      <c r="K37" s="717">
        <v>0</v>
      </c>
      <c r="L37" s="717">
        <v>0</v>
      </c>
      <c r="M37" s="717">
        <v>0</v>
      </c>
      <c r="N37" s="717">
        <v>0</v>
      </c>
      <c r="O37" s="717">
        <v>383320</v>
      </c>
      <c r="P37" s="717">
        <v>210828</v>
      </c>
      <c r="Q37" s="717">
        <v>11258</v>
      </c>
      <c r="R37" s="718">
        <v>54.77</v>
      </c>
      <c r="S37" s="717">
        <v>2.79</v>
      </c>
      <c r="T37" s="495">
        <v>189</v>
      </c>
      <c r="U37" s="495">
        <v>0</v>
      </c>
      <c r="V37" s="495">
        <v>132</v>
      </c>
      <c r="W37" s="495">
        <v>57</v>
      </c>
      <c r="X37" s="495">
        <v>0</v>
      </c>
      <c r="Y37" s="495">
        <v>0</v>
      </c>
      <c r="Z37" s="495">
        <v>0</v>
      </c>
      <c r="AA37" s="495">
        <v>0</v>
      </c>
      <c r="AB37" s="495">
        <v>0</v>
      </c>
      <c r="AC37" s="495">
        <v>0</v>
      </c>
      <c r="AD37" s="378">
        <v>0</v>
      </c>
      <c r="AE37" s="378">
        <v>0</v>
      </c>
      <c r="AF37" s="523">
        <v>366883</v>
      </c>
      <c r="AG37" s="495">
        <v>211798</v>
      </c>
      <c r="AH37" s="495">
        <v>13325</v>
      </c>
      <c r="AI37" s="538">
        <v>56.41</v>
      </c>
      <c r="AJ37" s="538">
        <v>3.6</v>
      </c>
      <c r="AK37" s="62">
        <f t="shared" si="2"/>
        <v>0.5291005291005291</v>
      </c>
      <c r="AL37" s="62" t="e">
        <f t="shared" si="2"/>
        <v>#DIV/0!</v>
      </c>
      <c r="AM37" s="62">
        <f t="shared" si="2"/>
        <v>0.7575757575757576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4.480174878639785</v>
      </c>
      <c r="AX37" s="62">
        <f t="shared" si="2"/>
        <v>-0.45798355036402616</v>
      </c>
      <c r="AY37" s="645">
        <f t="shared" si="2"/>
        <v>-15.512195121951219</v>
      </c>
      <c r="AZ37" s="645">
        <f t="shared" si="2"/>
        <v>-2.907285942208817</v>
      </c>
      <c r="BA37" s="645">
        <f t="shared" si="3"/>
        <v>-22.5</v>
      </c>
    </row>
    <row r="38" spans="1:53" ht="15">
      <c r="A38" s="60">
        <v>31</v>
      </c>
      <c r="B38" s="60" t="s">
        <v>51</v>
      </c>
      <c r="C38" s="3">
        <v>587</v>
      </c>
      <c r="D38" s="3">
        <v>0</v>
      </c>
      <c r="E38" s="3">
        <v>251</v>
      </c>
      <c r="F38" s="3">
        <v>336</v>
      </c>
      <c r="G38" s="3">
        <v>2046</v>
      </c>
      <c r="H38" s="3">
        <v>0</v>
      </c>
      <c r="I38" s="3">
        <v>1486</v>
      </c>
      <c r="J38" s="3">
        <v>0</v>
      </c>
      <c r="K38" s="3">
        <v>0</v>
      </c>
      <c r="L38" s="3">
        <v>0</v>
      </c>
      <c r="M38" s="561">
        <v>0</v>
      </c>
      <c r="N38" s="561">
        <v>0</v>
      </c>
      <c r="O38" s="524">
        <v>892590</v>
      </c>
      <c r="P38" s="9">
        <v>1164728</v>
      </c>
      <c r="Q38" s="3">
        <v>109794</v>
      </c>
      <c r="R38" s="538">
        <v>367.929</v>
      </c>
      <c r="S38" s="538">
        <v>14.278</v>
      </c>
      <c r="T38" s="3">
        <v>584</v>
      </c>
      <c r="U38" s="3">
        <v>0</v>
      </c>
      <c r="V38" s="3">
        <v>254</v>
      </c>
      <c r="W38" s="3">
        <v>330</v>
      </c>
      <c r="X38" s="3">
        <v>1974</v>
      </c>
      <c r="Y38" s="3">
        <v>0</v>
      </c>
      <c r="Z38" s="3">
        <v>1654</v>
      </c>
      <c r="AA38" s="3">
        <v>0</v>
      </c>
      <c r="AB38" s="3">
        <v>0</v>
      </c>
      <c r="AC38" s="3">
        <v>0</v>
      </c>
      <c r="AD38" s="561">
        <v>0</v>
      </c>
      <c r="AE38" s="561">
        <v>0</v>
      </c>
      <c r="AF38" s="524">
        <v>863057</v>
      </c>
      <c r="AG38" s="9">
        <v>1148781</v>
      </c>
      <c r="AH38" s="3">
        <v>114678</v>
      </c>
      <c r="AI38" s="538">
        <v>367.64</v>
      </c>
      <c r="AJ38" s="538">
        <v>15.31</v>
      </c>
      <c r="AK38" s="62">
        <f t="shared" si="2"/>
        <v>0.5136986301369862</v>
      </c>
      <c r="AL38" s="62" t="e">
        <f t="shared" si="2"/>
        <v>#DIV/0!</v>
      </c>
      <c r="AM38" s="62">
        <f t="shared" si="2"/>
        <v>-1.1811023622047243</v>
      </c>
      <c r="AN38" s="102">
        <f t="shared" si="2"/>
        <v>1.8181818181818181</v>
      </c>
      <c r="AO38" s="102">
        <f t="shared" si="2"/>
        <v>3.64741641337386</v>
      </c>
      <c r="AP38" s="62" t="e">
        <f t="shared" si="2"/>
        <v>#DIV/0!</v>
      </c>
      <c r="AQ38" s="62">
        <f t="shared" si="2"/>
        <v>-10.157194679564691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3.4219060849978624</v>
      </c>
      <c r="AX38" s="62">
        <f t="shared" si="2"/>
        <v>1.3881671093097814</v>
      </c>
      <c r="AY38" s="62">
        <f t="shared" si="2"/>
        <v>-4.258881389630095</v>
      </c>
      <c r="AZ38" s="102">
        <f t="shared" si="2"/>
        <v>0.07860950930257515</v>
      </c>
      <c r="BA38" s="102">
        <f t="shared" si="3"/>
        <v>-6.74069235793599</v>
      </c>
    </row>
    <row r="39" spans="1:53" ht="15">
      <c r="A39" s="60">
        <v>32</v>
      </c>
      <c r="B39" s="60" t="s">
        <v>52</v>
      </c>
      <c r="C39" s="407">
        <v>396</v>
      </c>
      <c r="D39" s="408">
        <v>0</v>
      </c>
      <c r="E39" s="408">
        <v>172</v>
      </c>
      <c r="F39" s="408">
        <v>224</v>
      </c>
      <c r="G39" s="408">
        <v>0</v>
      </c>
      <c r="H39" s="408">
        <v>0</v>
      </c>
      <c r="I39" s="409">
        <v>0</v>
      </c>
      <c r="J39" s="410">
        <v>1780</v>
      </c>
      <c r="K39" s="410">
        <v>2</v>
      </c>
      <c r="L39" s="410">
        <v>2559</v>
      </c>
      <c r="M39" s="567">
        <v>0.0014</v>
      </c>
      <c r="N39" s="567">
        <v>0.63</v>
      </c>
      <c r="O39" s="525">
        <v>705245</v>
      </c>
      <c r="P39" s="411">
        <v>389060</v>
      </c>
      <c r="Q39" s="411">
        <v>31049</v>
      </c>
      <c r="R39" s="688">
        <v>139.25</v>
      </c>
      <c r="S39" s="567">
        <v>5.65</v>
      </c>
      <c r="T39" s="407">
        <v>396</v>
      </c>
      <c r="U39" s="408">
        <v>0</v>
      </c>
      <c r="V39" s="408">
        <v>172</v>
      </c>
      <c r="W39" s="408">
        <v>224</v>
      </c>
      <c r="X39" s="408">
        <v>0</v>
      </c>
      <c r="Y39" s="408">
        <v>0</v>
      </c>
      <c r="Z39" s="409">
        <v>0</v>
      </c>
      <c r="AA39" s="410">
        <v>1779</v>
      </c>
      <c r="AB39" s="410">
        <v>6</v>
      </c>
      <c r="AC39" s="410">
        <v>3079</v>
      </c>
      <c r="AD39" s="567">
        <v>0.0011</v>
      </c>
      <c r="AE39" s="567">
        <v>0.78</v>
      </c>
      <c r="AF39" s="525">
        <v>698391</v>
      </c>
      <c r="AG39" s="411">
        <v>415298</v>
      </c>
      <c r="AH39" s="411">
        <v>38032</v>
      </c>
      <c r="AI39" s="688">
        <v>152.95</v>
      </c>
      <c r="AJ39" s="567">
        <v>7.58</v>
      </c>
      <c r="AK39" s="62">
        <f t="shared" si="2"/>
        <v>0</v>
      </c>
      <c r="AL39" s="62" t="e">
        <f t="shared" si="2"/>
        <v>#DIV/0!</v>
      </c>
      <c r="AM39" s="62">
        <f t="shared" si="2"/>
        <v>0</v>
      </c>
      <c r="AN39" s="62">
        <f t="shared" si="2"/>
        <v>0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0.056211354693648116</v>
      </c>
      <c r="AS39" s="70">
        <f t="shared" si="2"/>
        <v>-66.66666666666666</v>
      </c>
      <c r="AT39" s="62">
        <f t="shared" si="2"/>
        <v>-16.888600194868463</v>
      </c>
      <c r="AU39" s="102">
        <f t="shared" si="2"/>
        <v>27.272727272727266</v>
      </c>
      <c r="AV39" s="62">
        <f t="shared" si="2"/>
        <v>-19.230769230769234</v>
      </c>
      <c r="AW39" s="62">
        <f t="shared" si="2"/>
        <v>0.9813986720905625</v>
      </c>
      <c r="AX39" s="62">
        <f t="shared" si="2"/>
        <v>-6.317872949063083</v>
      </c>
      <c r="AY39" s="62">
        <f t="shared" si="2"/>
        <v>-18.360854017669332</v>
      </c>
      <c r="AZ39" s="62">
        <f t="shared" si="2"/>
        <v>-8.957175547564557</v>
      </c>
      <c r="BA39" s="62">
        <f t="shared" si="3"/>
        <v>-25.46174142480211</v>
      </c>
    </row>
    <row r="40" spans="1:53" ht="15">
      <c r="A40" s="60">
        <v>33</v>
      </c>
      <c r="B40" s="60" t="s">
        <v>53</v>
      </c>
      <c r="C40" s="558">
        <v>1101</v>
      </c>
      <c r="D40" s="9">
        <v>0</v>
      </c>
      <c r="E40" s="558">
        <v>736</v>
      </c>
      <c r="F40" s="558">
        <v>365</v>
      </c>
      <c r="G40" s="558">
        <v>6130</v>
      </c>
      <c r="H40" s="9">
        <v>0</v>
      </c>
      <c r="I40" s="558">
        <v>5189</v>
      </c>
      <c r="J40" s="9">
        <v>0</v>
      </c>
      <c r="K40" s="9">
        <v>0</v>
      </c>
      <c r="L40" s="9">
        <v>0</v>
      </c>
      <c r="M40" s="563">
        <v>0</v>
      </c>
      <c r="N40" s="563">
        <v>0</v>
      </c>
      <c r="O40" s="272">
        <v>2807180</v>
      </c>
      <c r="P40" s="9">
        <v>2561472</v>
      </c>
      <c r="Q40" s="9">
        <v>219588</v>
      </c>
      <c r="R40" s="563">
        <v>1053.67</v>
      </c>
      <c r="S40" s="563">
        <v>39.14</v>
      </c>
      <c r="T40" s="558">
        <v>1076</v>
      </c>
      <c r="U40" s="9">
        <v>0</v>
      </c>
      <c r="V40" s="558">
        <v>716</v>
      </c>
      <c r="W40" s="558">
        <v>360</v>
      </c>
      <c r="X40" s="558">
        <v>5678</v>
      </c>
      <c r="Y40" s="9">
        <v>0</v>
      </c>
      <c r="Z40" s="558">
        <v>4718</v>
      </c>
      <c r="AA40" s="9">
        <v>0</v>
      </c>
      <c r="AB40" s="9">
        <v>0</v>
      </c>
      <c r="AC40" s="9">
        <v>0</v>
      </c>
      <c r="AD40" s="563">
        <v>0</v>
      </c>
      <c r="AE40" s="563">
        <v>0</v>
      </c>
      <c r="AF40" s="272">
        <v>2748002</v>
      </c>
      <c r="AG40" s="9">
        <v>2590586</v>
      </c>
      <c r="AH40" s="9">
        <v>267827</v>
      </c>
      <c r="AI40" s="563">
        <v>1117</v>
      </c>
      <c r="AJ40" s="563">
        <v>54.05</v>
      </c>
      <c r="AK40" s="62">
        <f aca="true" t="shared" si="5" ref="AK40:AZ55">(C40-T40)/T40*100</f>
        <v>2.323420074349442</v>
      </c>
      <c r="AL40" s="62" t="e">
        <f t="shared" si="5"/>
        <v>#DIV/0!</v>
      </c>
      <c r="AM40" s="62">
        <f t="shared" si="5"/>
        <v>2.793296089385475</v>
      </c>
      <c r="AN40" s="102">
        <f t="shared" si="5"/>
        <v>1.3888888888888888</v>
      </c>
      <c r="AO40" s="102">
        <f t="shared" si="5"/>
        <v>7.960549489256781</v>
      </c>
      <c r="AP40" s="102" t="e">
        <f t="shared" si="5"/>
        <v>#DIV/0!</v>
      </c>
      <c r="AQ40" s="102">
        <f t="shared" si="5"/>
        <v>9.983043662568885</v>
      </c>
      <c r="AR40" s="102" t="e">
        <f t="shared" si="5"/>
        <v>#DIV/0!</v>
      </c>
      <c r="AS40" s="62" t="e">
        <f t="shared" si="5"/>
        <v>#DIV/0!</v>
      </c>
      <c r="AT40" s="62" t="e">
        <f t="shared" si="5"/>
        <v>#DIV/0!</v>
      </c>
      <c r="AU40" s="62" t="e">
        <f t="shared" si="5"/>
        <v>#DIV/0!</v>
      </c>
      <c r="AV40" s="62" t="e">
        <f t="shared" si="5"/>
        <v>#DIV/0!</v>
      </c>
      <c r="AW40" s="62">
        <f t="shared" si="5"/>
        <v>2.153491882465879</v>
      </c>
      <c r="AX40" s="62">
        <f t="shared" si="5"/>
        <v>-1.1238383902329434</v>
      </c>
      <c r="AY40" s="645">
        <f t="shared" si="5"/>
        <v>-18.011253533064252</v>
      </c>
      <c r="AZ40" s="645">
        <f t="shared" si="5"/>
        <v>-5.669650850492384</v>
      </c>
      <c r="BA40" s="70">
        <f t="shared" si="3"/>
        <v>-27.58556891766882</v>
      </c>
    </row>
    <row r="41" spans="1:53" ht="15">
      <c r="A41" s="60">
        <v>34</v>
      </c>
      <c r="B41" s="60" t="s">
        <v>54</v>
      </c>
      <c r="C41" s="129">
        <v>447</v>
      </c>
      <c r="D41" s="129">
        <v>0</v>
      </c>
      <c r="E41" s="129">
        <v>234</v>
      </c>
      <c r="F41" s="129">
        <v>213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817">
        <v>0</v>
      </c>
      <c r="N41" s="129">
        <v>0</v>
      </c>
      <c r="O41" s="129">
        <v>1047506</v>
      </c>
      <c r="P41" s="129">
        <v>2104274</v>
      </c>
      <c r="Q41" s="129">
        <v>149102</v>
      </c>
      <c r="R41" s="129">
        <v>534.65</v>
      </c>
      <c r="S41" s="129">
        <v>26.8</v>
      </c>
      <c r="T41" s="215">
        <v>451</v>
      </c>
      <c r="U41" s="216">
        <v>0</v>
      </c>
      <c r="V41" s="216">
        <v>234</v>
      </c>
      <c r="W41" s="216">
        <v>217</v>
      </c>
      <c r="X41" s="218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5">
        <v>0</v>
      </c>
      <c r="AF41" s="216">
        <v>1024024</v>
      </c>
      <c r="AG41" s="216">
        <v>2086154</v>
      </c>
      <c r="AH41" s="216">
        <v>152546</v>
      </c>
      <c r="AI41" s="216">
        <v>533.58</v>
      </c>
      <c r="AJ41" s="216">
        <v>28.29</v>
      </c>
      <c r="AK41" s="62">
        <f t="shared" si="5"/>
        <v>-0.8869179600886918</v>
      </c>
      <c r="AL41" s="62" t="e">
        <f t="shared" si="5"/>
        <v>#DIV/0!</v>
      </c>
      <c r="AM41" s="62">
        <f t="shared" si="5"/>
        <v>0</v>
      </c>
      <c r="AN41" s="62">
        <f t="shared" si="5"/>
        <v>-1.8433179723502304</v>
      </c>
      <c r="AO41" s="62" t="e">
        <f t="shared" si="5"/>
        <v>#DIV/0!</v>
      </c>
      <c r="AP41" s="62" t="e">
        <f t="shared" si="5"/>
        <v>#DIV/0!</v>
      </c>
      <c r="AQ41" s="62" t="e">
        <f t="shared" si="5"/>
        <v>#DIV/0!</v>
      </c>
      <c r="AR41" s="62" t="e">
        <f t="shared" si="5"/>
        <v>#DIV/0!</v>
      </c>
      <c r="AS41" s="62" t="e">
        <f t="shared" si="5"/>
        <v>#DIV/0!</v>
      </c>
      <c r="AT41" s="62" t="e">
        <f t="shared" si="5"/>
        <v>#DIV/0!</v>
      </c>
      <c r="AU41" s="62" t="e">
        <f t="shared" si="5"/>
        <v>#DIV/0!</v>
      </c>
      <c r="AV41" s="62" t="e">
        <f t="shared" si="5"/>
        <v>#DIV/0!</v>
      </c>
      <c r="AW41" s="62">
        <f t="shared" si="5"/>
        <v>2.2931103177269283</v>
      </c>
      <c r="AX41" s="62">
        <f t="shared" si="5"/>
        <v>0.8685840067415924</v>
      </c>
      <c r="AY41" s="62">
        <f t="shared" si="5"/>
        <v>-2.257679650728305</v>
      </c>
      <c r="AZ41" s="62">
        <f t="shared" si="5"/>
        <v>0.20053225383259046</v>
      </c>
      <c r="BA41" s="62">
        <f t="shared" si="3"/>
        <v>-5.266878755744074</v>
      </c>
    </row>
    <row r="42" spans="1:53" ht="15">
      <c r="A42" s="60">
        <v>35</v>
      </c>
      <c r="B42" s="60" t="s">
        <v>55</v>
      </c>
      <c r="C42" s="430">
        <v>556</v>
      </c>
      <c r="D42" s="430">
        <v>0</v>
      </c>
      <c r="E42" s="430">
        <v>370</v>
      </c>
      <c r="F42" s="430">
        <v>186</v>
      </c>
      <c r="G42" s="430">
        <v>2991</v>
      </c>
      <c r="H42" s="430">
        <v>0</v>
      </c>
      <c r="I42" s="430">
        <v>2689</v>
      </c>
      <c r="J42" s="430">
        <v>31338</v>
      </c>
      <c r="K42" s="430">
        <v>1941</v>
      </c>
      <c r="L42" s="430">
        <v>36664</v>
      </c>
      <c r="M42" s="565">
        <v>0.71</v>
      </c>
      <c r="N42" s="565">
        <v>13.85</v>
      </c>
      <c r="O42" s="579">
        <v>1246118</v>
      </c>
      <c r="P42" s="429">
        <v>2217360</v>
      </c>
      <c r="Q42" s="429">
        <v>27562</v>
      </c>
      <c r="R42" s="690">
        <v>966.95</v>
      </c>
      <c r="S42" s="565">
        <v>9.22</v>
      </c>
      <c r="T42" s="430">
        <v>542</v>
      </c>
      <c r="U42" s="430">
        <v>0</v>
      </c>
      <c r="V42" s="430">
        <v>362</v>
      </c>
      <c r="W42" s="430">
        <v>180</v>
      </c>
      <c r="X42" s="430">
        <v>2940</v>
      </c>
      <c r="Y42" s="430">
        <v>0</v>
      </c>
      <c r="Z42" s="430">
        <v>2650</v>
      </c>
      <c r="AA42" s="430">
        <v>31406</v>
      </c>
      <c r="AB42" s="430">
        <v>2227</v>
      </c>
      <c r="AC42" s="430">
        <v>41515</v>
      </c>
      <c r="AD42" s="565">
        <v>0.82</v>
      </c>
      <c r="AE42" s="565">
        <v>14.92</v>
      </c>
      <c r="AF42" s="579">
        <v>1226129</v>
      </c>
      <c r="AG42" s="429">
        <v>2363620</v>
      </c>
      <c r="AH42" s="429">
        <v>32583</v>
      </c>
      <c r="AI42" s="690">
        <v>1048.9</v>
      </c>
      <c r="AJ42" s="565">
        <v>9.86</v>
      </c>
      <c r="AK42" s="62">
        <f t="shared" si="5"/>
        <v>2.5830258302583027</v>
      </c>
      <c r="AL42" s="62" t="e">
        <f t="shared" si="5"/>
        <v>#DIV/0!</v>
      </c>
      <c r="AM42" s="62">
        <f t="shared" si="5"/>
        <v>2.209944751381215</v>
      </c>
      <c r="AN42" s="62">
        <f t="shared" si="5"/>
        <v>3.3333333333333335</v>
      </c>
      <c r="AO42" s="62">
        <f t="shared" si="5"/>
        <v>1.7346938775510203</v>
      </c>
      <c r="AP42" s="62" t="e">
        <f t="shared" si="5"/>
        <v>#DIV/0!</v>
      </c>
      <c r="AQ42" s="62">
        <f t="shared" si="5"/>
        <v>1.471698113207547</v>
      </c>
      <c r="AR42" s="62">
        <f t="shared" si="5"/>
        <v>-0.2165191364707381</v>
      </c>
      <c r="AS42" s="62">
        <f t="shared" si="5"/>
        <v>-12.842388863942524</v>
      </c>
      <c r="AT42" s="62">
        <f t="shared" si="5"/>
        <v>-11.684933156690352</v>
      </c>
      <c r="AU42" s="62">
        <f t="shared" si="5"/>
        <v>-13.414634146341461</v>
      </c>
      <c r="AV42" s="62">
        <f t="shared" si="5"/>
        <v>-7.171581769436999</v>
      </c>
      <c r="AW42" s="62">
        <f t="shared" si="5"/>
        <v>1.6302526080045412</v>
      </c>
      <c r="AX42" s="62">
        <f t="shared" si="5"/>
        <v>-6.187965916687115</v>
      </c>
      <c r="AY42" s="102">
        <f t="shared" si="5"/>
        <v>-15.409876315870239</v>
      </c>
      <c r="AZ42" s="102">
        <f t="shared" si="5"/>
        <v>-7.812946896748979</v>
      </c>
      <c r="BA42" s="102">
        <f t="shared" si="3"/>
        <v>-6.490872210953336</v>
      </c>
    </row>
    <row r="43" spans="1:53" ht="15">
      <c r="A43" s="60">
        <v>36</v>
      </c>
      <c r="B43" s="60" t="s">
        <v>56</v>
      </c>
      <c r="C43" s="60">
        <v>410</v>
      </c>
      <c r="D43" s="60">
        <v>0</v>
      </c>
      <c r="E43" s="60">
        <v>241</v>
      </c>
      <c r="F43" s="60">
        <v>169</v>
      </c>
      <c r="G43" s="625">
        <v>0</v>
      </c>
      <c r="H43" s="625">
        <v>1639</v>
      </c>
      <c r="I43" s="625">
        <v>1575</v>
      </c>
      <c r="J43" s="625">
        <v>0</v>
      </c>
      <c r="K43" s="625">
        <v>0</v>
      </c>
      <c r="L43" s="625">
        <v>0</v>
      </c>
      <c r="M43" s="625">
        <v>0</v>
      </c>
      <c r="N43" s="625">
        <v>0</v>
      </c>
      <c r="O43" s="626">
        <v>1624444</v>
      </c>
      <c r="P43" s="60">
        <v>1528441</v>
      </c>
      <c r="Q43" s="60">
        <v>149432</v>
      </c>
      <c r="R43" s="60">
        <v>435.13</v>
      </c>
      <c r="S43" s="62">
        <v>21.28</v>
      </c>
      <c r="T43" s="60">
        <v>401</v>
      </c>
      <c r="U43" s="60">
        <v>0</v>
      </c>
      <c r="V43" s="60">
        <v>237</v>
      </c>
      <c r="W43" s="60">
        <v>164</v>
      </c>
      <c r="X43" s="625">
        <v>1545</v>
      </c>
      <c r="Y43" s="625">
        <v>0</v>
      </c>
      <c r="Z43" s="625">
        <v>1484</v>
      </c>
      <c r="AA43" s="625">
        <v>0</v>
      </c>
      <c r="AB43" s="625">
        <v>0</v>
      </c>
      <c r="AC43" s="625">
        <v>0</v>
      </c>
      <c r="AD43" s="625">
        <v>0</v>
      </c>
      <c r="AE43" s="625">
        <v>0</v>
      </c>
      <c r="AF43" s="626">
        <v>1593012</v>
      </c>
      <c r="AG43" s="60">
        <v>1498139</v>
      </c>
      <c r="AH43" s="60">
        <v>157953</v>
      </c>
      <c r="AI43" s="60">
        <v>430.91</v>
      </c>
      <c r="AJ43" s="62">
        <v>22.65</v>
      </c>
      <c r="AK43" s="62">
        <f t="shared" si="5"/>
        <v>2.2443890274314215</v>
      </c>
      <c r="AL43" s="62" t="e">
        <f t="shared" si="5"/>
        <v>#DIV/0!</v>
      </c>
      <c r="AM43" s="62">
        <f t="shared" si="5"/>
        <v>1.6877637130801686</v>
      </c>
      <c r="AN43" s="62">
        <f t="shared" si="5"/>
        <v>3.048780487804878</v>
      </c>
      <c r="AO43" s="62">
        <f t="shared" si="5"/>
        <v>-100</v>
      </c>
      <c r="AP43" s="62" t="e">
        <f t="shared" si="5"/>
        <v>#DIV/0!</v>
      </c>
      <c r="AQ43" s="62">
        <f t="shared" si="5"/>
        <v>6.132075471698113</v>
      </c>
      <c r="AR43" s="62" t="e">
        <f t="shared" si="5"/>
        <v>#DIV/0!</v>
      </c>
      <c r="AS43" s="62" t="e">
        <f t="shared" si="5"/>
        <v>#DIV/0!</v>
      </c>
      <c r="AT43" s="62" t="e">
        <f t="shared" si="5"/>
        <v>#DIV/0!</v>
      </c>
      <c r="AU43" s="62" t="e">
        <f t="shared" si="5"/>
        <v>#DIV/0!</v>
      </c>
      <c r="AV43" s="62" t="e">
        <f t="shared" si="5"/>
        <v>#DIV/0!</v>
      </c>
      <c r="AW43" s="62">
        <f t="shared" si="5"/>
        <v>1.9731175910790377</v>
      </c>
      <c r="AX43" s="62">
        <f t="shared" si="5"/>
        <v>2.02264275878273</v>
      </c>
      <c r="AY43" s="62">
        <f t="shared" si="5"/>
        <v>-5.3946427101732795</v>
      </c>
      <c r="AZ43" s="62">
        <f t="shared" si="5"/>
        <v>0.9793228284328446</v>
      </c>
      <c r="BA43" s="62">
        <f t="shared" si="3"/>
        <v>-6.048565121412793</v>
      </c>
    </row>
    <row r="44" spans="1:53" ht="15">
      <c r="A44" s="60">
        <v>37</v>
      </c>
      <c r="B44" s="60" t="s">
        <v>57</v>
      </c>
      <c r="C44" s="770">
        <f>E44+F44</f>
        <v>983</v>
      </c>
      <c r="D44" s="770">
        <v>0</v>
      </c>
      <c r="E44" s="770">
        <v>503</v>
      </c>
      <c r="F44" s="770">
        <v>480</v>
      </c>
      <c r="G44" s="771">
        <v>305</v>
      </c>
      <c r="H44" s="770">
        <v>0</v>
      </c>
      <c r="I44" s="770">
        <v>0</v>
      </c>
      <c r="J44" s="769">
        <v>0</v>
      </c>
      <c r="K44" s="769">
        <v>0</v>
      </c>
      <c r="L44" s="769">
        <v>0</v>
      </c>
      <c r="M44" s="769">
        <v>0</v>
      </c>
      <c r="N44" s="769">
        <v>0</v>
      </c>
      <c r="O44" s="770">
        <v>2959075</v>
      </c>
      <c r="P44" s="772">
        <v>2359479</v>
      </c>
      <c r="Q44" s="773">
        <v>194696</v>
      </c>
      <c r="R44" s="774">
        <v>956.83</v>
      </c>
      <c r="S44" s="774">
        <v>26.99</v>
      </c>
      <c r="T44" s="580">
        <v>922</v>
      </c>
      <c r="U44" s="580">
        <v>0</v>
      </c>
      <c r="V44" s="580">
        <v>486</v>
      </c>
      <c r="W44" s="580">
        <v>436</v>
      </c>
      <c r="X44" s="581">
        <v>0</v>
      </c>
      <c r="Y44" s="581">
        <v>0</v>
      </c>
      <c r="Z44" s="581">
        <v>0</v>
      </c>
      <c r="AA44" s="582">
        <v>0</v>
      </c>
      <c r="AB44" s="582">
        <v>0</v>
      </c>
      <c r="AC44" s="582">
        <v>0</v>
      </c>
      <c r="AD44" s="561">
        <v>0</v>
      </c>
      <c r="AE44" s="561">
        <v>0</v>
      </c>
      <c r="AF44" s="583">
        <v>2906140</v>
      </c>
      <c r="AG44" s="584">
        <v>2351742</v>
      </c>
      <c r="AH44" s="590">
        <v>202163</v>
      </c>
      <c r="AI44" s="538">
        <v>967.69</v>
      </c>
      <c r="AJ44" s="538">
        <v>28.92</v>
      </c>
      <c r="AK44" s="62">
        <f t="shared" si="5"/>
        <v>6.616052060737528</v>
      </c>
      <c r="AL44" s="62" t="e">
        <f t="shared" si="5"/>
        <v>#DIV/0!</v>
      </c>
      <c r="AM44" s="62">
        <f t="shared" si="5"/>
        <v>3.4979423868312756</v>
      </c>
      <c r="AN44" s="62">
        <f t="shared" si="5"/>
        <v>10.091743119266056</v>
      </c>
      <c r="AO44" s="62" t="e">
        <f t="shared" si="5"/>
        <v>#DIV/0!</v>
      </c>
      <c r="AP44" s="62" t="e">
        <f t="shared" si="5"/>
        <v>#DIV/0!</v>
      </c>
      <c r="AQ44" s="62" t="e">
        <f t="shared" si="5"/>
        <v>#DIV/0!</v>
      </c>
      <c r="AR44" s="62" t="e">
        <f t="shared" si="5"/>
        <v>#DIV/0!</v>
      </c>
      <c r="AS44" s="62" t="e">
        <f t="shared" si="5"/>
        <v>#DIV/0!</v>
      </c>
      <c r="AT44" s="62" t="e">
        <f t="shared" si="5"/>
        <v>#DIV/0!</v>
      </c>
      <c r="AU44" s="62" t="e">
        <f t="shared" si="5"/>
        <v>#DIV/0!</v>
      </c>
      <c r="AV44" s="62" t="e">
        <f t="shared" si="5"/>
        <v>#DIV/0!</v>
      </c>
      <c r="AW44" s="62">
        <f t="shared" si="5"/>
        <v>1.8214882971914637</v>
      </c>
      <c r="AX44" s="645">
        <f t="shared" si="5"/>
        <v>0.328990169840059</v>
      </c>
      <c r="AY44" s="62">
        <f t="shared" si="5"/>
        <v>-3.6935542112058095</v>
      </c>
      <c r="AZ44" s="102">
        <f t="shared" si="5"/>
        <v>-1.122260227965569</v>
      </c>
      <c r="BA44" s="62">
        <f t="shared" si="3"/>
        <v>-6.673582295988946</v>
      </c>
    </row>
    <row r="45" spans="1:53" ht="15">
      <c r="A45" s="60">
        <v>38</v>
      </c>
      <c r="B45" s="60" t="s">
        <v>58</v>
      </c>
      <c r="C45" s="502">
        <v>604</v>
      </c>
      <c r="D45" s="502">
        <v>0</v>
      </c>
      <c r="E45" s="502">
        <v>182</v>
      </c>
      <c r="F45" s="502">
        <v>422</v>
      </c>
      <c r="G45" s="502">
        <v>1645</v>
      </c>
      <c r="H45" s="585">
        <v>0</v>
      </c>
      <c r="I45" s="502">
        <v>1475</v>
      </c>
      <c r="J45" s="502">
        <v>0</v>
      </c>
      <c r="K45" s="502">
        <v>0</v>
      </c>
      <c r="L45" s="502">
        <v>0</v>
      </c>
      <c r="M45" s="567">
        <v>0</v>
      </c>
      <c r="N45" s="567">
        <v>0</v>
      </c>
      <c r="O45" s="527">
        <v>395247</v>
      </c>
      <c r="P45" s="502">
        <v>443056</v>
      </c>
      <c r="Q45" s="502">
        <v>23686</v>
      </c>
      <c r="R45" s="567">
        <v>155</v>
      </c>
      <c r="S45" s="567">
        <v>4.36</v>
      </c>
      <c r="T45" s="502">
        <v>592</v>
      </c>
      <c r="U45" s="502">
        <v>0</v>
      </c>
      <c r="V45" s="502">
        <v>180</v>
      </c>
      <c r="W45" s="502">
        <v>412</v>
      </c>
      <c r="X45" s="502">
        <v>1512</v>
      </c>
      <c r="Y45" s="585">
        <v>0</v>
      </c>
      <c r="Z45" s="502">
        <v>1359</v>
      </c>
      <c r="AA45" s="502">
        <v>0</v>
      </c>
      <c r="AB45" s="502">
        <v>0</v>
      </c>
      <c r="AC45" s="502">
        <v>0</v>
      </c>
      <c r="AD45" s="567">
        <v>0</v>
      </c>
      <c r="AE45" s="567">
        <v>0</v>
      </c>
      <c r="AF45" s="527">
        <v>398779</v>
      </c>
      <c r="AG45" s="502">
        <v>1098100</v>
      </c>
      <c r="AH45" s="502">
        <v>46858</v>
      </c>
      <c r="AI45" s="567">
        <v>344</v>
      </c>
      <c r="AJ45" s="567">
        <v>10.05</v>
      </c>
      <c r="AK45" s="62">
        <f t="shared" si="5"/>
        <v>2.027027027027027</v>
      </c>
      <c r="AL45" s="62" t="e">
        <f t="shared" si="5"/>
        <v>#DIV/0!</v>
      </c>
      <c r="AM45" s="62">
        <f t="shared" si="5"/>
        <v>1.1111111111111112</v>
      </c>
      <c r="AN45" s="62">
        <f t="shared" si="5"/>
        <v>2.4271844660194173</v>
      </c>
      <c r="AO45" s="62">
        <f t="shared" si="5"/>
        <v>8.796296296296296</v>
      </c>
      <c r="AP45" s="62" t="e">
        <f t="shared" si="5"/>
        <v>#DIV/0!</v>
      </c>
      <c r="AQ45" s="62">
        <f t="shared" si="5"/>
        <v>8.535688005886682</v>
      </c>
      <c r="AR45" s="62" t="e">
        <f t="shared" si="5"/>
        <v>#DIV/0!</v>
      </c>
      <c r="AS45" s="62" t="e">
        <f t="shared" si="5"/>
        <v>#DIV/0!</v>
      </c>
      <c r="AT45" s="62" t="e">
        <f t="shared" si="5"/>
        <v>#DIV/0!</v>
      </c>
      <c r="AU45" s="62" t="e">
        <f t="shared" si="5"/>
        <v>#DIV/0!</v>
      </c>
      <c r="AV45" s="62" t="e">
        <f t="shared" si="5"/>
        <v>#DIV/0!</v>
      </c>
      <c r="AW45" s="645">
        <f>(O45-AF45)/AF45*100</f>
        <v>-0.8857036102703503</v>
      </c>
      <c r="AX45" s="70">
        <f t="shared" si="5"/>
        <v>-59.65249066569529</v>
      </c>
      <c r="AY45" s="70">
        <f t="shared" si="5"/>
        <v>-49.4515344231508</v>
      </c>
      <c r="AZ45" s="70">
        <f t="shared" si="5"/>
        <v>-54.94186046511628</v>
      </c>
      <c r="BA45" s="70">
        <f t="shared" si="3"/>
        <v>-56.61691542288557</v>
      </c>
    </row>
    <row r="46" spans="1:53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5"/>
        <v>#DIV/0!</v>
      </c>
      <c r="AL46" s="104" t="e">
        <f t="shared" si="5"/>
        <v>#DIV/0!</v>
      </c>
      <c r="AM46" s="104" t="e">
        <f t="shared" si="5"/>
        <v>#DIV/0!</v>
      </c>
      <c r="AN46" s="104" t="e">
        <f t="shared" si="5"/>
        <v>#DIV/0!</v>
      </c>
      <c r="AO46" s="104" t="e">
        <f t="shared" si="5"/>
        <v>#DIV/0!</v>
      </c>
      <c r="AP46" s="104" t="e">
        <f t="shared" si="5"/>
        <v>#DIV/0!</v>
      </c>
      <c r="AQ46" s="104" t="e">
        <f t="shared" si="5"/>
        <v>#DIV/0!</v>
      </c>
      <c r="AR46" s="104" t="e">
        <f t="shared" si="5"/>
        <v>#DIV/0!</v>
      </c>
      <c r="AS46" s="104" t="e">
        <f t="shared" si="5"/>
        <v>#DIV/0!</v>
      </c>
      <c r="AT46" s="104" t="e">
        <f t="shared" si="5"/>
        <v>#DIV/0!</v>
      </c>
      <c r="AU46" s="104" t="e">
        <f t="shared" si="5"/>
        <v>#DIV/0!</v>
      </c>
      <c r="AV46" s="104" t="e">
        <f t="shared" si="5"/>
        <v>#DIV/0!</v>
      </c>
      <c r="AW46" s="104" t="e">
        <f t="shared" si="5"/>
        <v>#DIV/0!</v>
      </c>
      <c r="AX46" s="104" t="e">
        <f t="shared" si="5"/>
        <v>#DIV/0!</v>
      </c>
      <c r="AY46" s="104" t="e">
        <f t="shared" si="5"/>
        <v>#DIV/0!</v>
      </c>
      <c r="AZ46" s="104" t="e">
        <f t="shared" si="5"/>
        <v>#DIV/0!</v>
      </c>
      <c r="BA46" s="104" t="e">
        <f t="shared" si="3"/>
        <v>#DIV/0!</v>
      </c>
    </row>
    <row r="47" spans="1:53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5"/>
        <v>#DIV/0!</v>
      </c>
      <c r="AL47" s="104" t="e">
        <f t="shared" si="5"/>
        <v>#DIV/0!</v>
      </c>
      <c r="AM47" s="104" t="e">
        <f t="shared" si="5"/>
        <v>#DIV/0!</v>
      </c>
      <c r="AN47" s="104" t="e">
        <f t="shared" si="5"/>
        <v>#DIV/0!</v>
      </c>
      <c r="AO47" s="104" t="e">
        <f t="shared" si="5"/>
        <v>#DIV/0!</v>
      </c>
      <c r="AP47" s="104" t="e">
        <f t="shared" si="5"/>
        <v>#DIV/0!</v>
      </c>
      <c r="AQ47" s="104" t="e">
        <f t="shared" si="5"/>
        <v>#DIV/0!</v>
      </c>
      <c r="AR47" s="104" t="e">
        <f t="shared" si="5"/>
        <v>#DIV/0!</v>
      </c>
      <c r="AS47" s="104" t="e">
        <f t="shared" si="5"/>
        <v>#DIV/0!</v>
      </c>
      <c r="AT47" s="104" t="e">
        <f t="shared" si="5"/>
        <v>#DIV/0!</v>
      </c>
      <c r="AU47" s="104" t="e">
        <f t="shared" si="5"/>
        <v>#DIV/0!</v>
      </c>
      <c r="AV47" s="104" t="e">
        <f t="shared" si="5"/>
        <v>#DIV/0!</v>
      </c>
      <c r="AW47" s="104" t="e">
        <f t="shared" si="5"/>
        <v>#DIV/0!</v>
      </c>
      <c r="AX47" s="104" t="e">
        <f t="shared" si="5"/>
        <v>#DIV/0!</v>
      </c>
      <c r="AY47" s="104" t="e">
        <f t="shared" si="5"/>
        <v>#DIV/0!</v>
      </c>
      <c r="AZ47" s="104" t="e">
        <f t="shared" si="5"/>
        <v>#DIV/0!</v>
      </c>
      <c r="BA47" s="104" t="e">
        <f t="shared" si="3"/>
        <v>#DIV/0!</v>
      </c>
    </row>
    <row r="48" spans="1:53" ht="15">
      <c r="A48" s="60">
        <v>41</v>
      </c>
      <c r="B48" s="60" t="s">
        <v>59</v>
      </c>
      <c r="C48" s="586">
        <v>121</v>
      </c>
      <c r="D48" s="586">
        <v>0</v>
      </c>
      <c r="E48" s="586">
        <v>61</v>
      </c>
      <c r="F48" s="586">
        <v>60</v>
      </c>
      <c r="G48" s="586">
        <v>0</v>
      </c>
      <c r="H48" s="586">
        <v>0</v>
      </c>
      <c r="I48" s="586">
        <v>0</v>
      </c>
      <c r="J48" s="586">
        <v>0</v>
      </c>
      <c r="K48" s="586">
        <v>0</v>
      </c>
      <c r="L48" s="586">
        <v>0</v>
      </c>
      <c r="M48" s="563">
        <v>0</v>
      </c>
      <c r="N48" s="563">
        <v>0</v>
      </c>
      <c r="O48" s="578">
        <v>29988</v>
      </c>
      <c r="P48" s="586">
        <v>66939</v>
      </c>
      <c r="Q48" s="586">
        <v>2557</v>
      </c>
      <c r="R48" s="563">
        <v>17.454618238</v>
      </c>
      <c r="S48" s="563">
        <v>0.394152531</v>
      </c>
      <c r="T48" s="586">
        <v>112</v>
      </c>
      <c r="U48" s="586">
        <v>0</v>
      </c>
      <c r="V48" s="586">
        <v>59</v>
      </c>
      <c r="W48" s="586">
        <v>53</v>
      </c>
      <c r="X48" s="586">
        <v>0</v>
      </c>
      <c r="Y48" s="586">
        <v>0</v>
      </c>
      <c r="Z48" s="586">
        <v>0</v>
      </c>
      <c r="AA48" s="586">
        <v>0</v>
      </c>
      <c r="AB48" s="586">
        <v>0</v>
      </c>
      <c r="AC48" s="586">
        <v>0</v>
      </c>
      <c r="AD48" s="563">
        <v>0</v>
      </c>
      <c r="AE48" s="563">
        <v>0</v>
      </c>
      <c r="AF48" s="578">
        <v>26402</v>
      </c>
      <c r="AG48" s="586">
        <v>62727</v>
      </c>
      <c r="AH48" s="586">
        <v>2092</v>
      </c>
      <c r="AI48" s="563">
        <v>15.61</v>
      </c>
      <c r="AJ48" s="563">
        <v>0.3</v>
      </c>
      <c r="AK48" s="62">
        <f t="shared" si="5"/>
        <v>8.035714285714286</v>
      </c>
      <c r="AL48" s="62" t="e">
        <f t="shared" si="5"/>
        <v>#DIV/0!</v>
      </c>
      <c r="AM48" s="62">
        <f t="shared" si="5"/>
        <v>3.389830508474576</v>
      </c>
      <c r="AN48" s="62">
        <f t="shared" si="5"/>
        <v>13.20754716981132</v>
      </c>
      <c r="AO48" s="62" t="e">
        <f t="shared" si="5"/>
        <v>#DIV/0!</v>
      </c>
      <c r="AP48" s="62" t="e">
        <f t="shared" si="5"/>
        <v>#DIV/0!</v>
      </c>
      <c r="AQ48" s="62" t="e">
        <f t="shared" si="5"/>
        <v>#DIV/0!</v>
      </c>
      <c r="AR48" s="62" t="e">
        <f t="shared" si="5"/>
        <v>#DIV/0!</v>
      </c>
      <c r="AS48" s="62" t="e">
        <f t="shared" si="5"/>
        <v>#DIV/0!</v>
      </c>
      <c r="AT48" s="62" t="e">
        <f t="shared" si="5"/>
        <v>#DIV/0!</v>
      </c>
      <c r="AU48" s="62" t="e">
        <f t="shared" si="5"/>
        <v>#DIV/0!</v>
      </c>
      <c r="AV48" s="62" t="e">
        <f t="shared" si="5"/>
        <v>#DIV/0!</v>
      </c>
      <c r="AW48" s="62">
        <f t="shared" si="5"/>
        <v>13.582304370880994</v>
      </c>
      <c r="AX48" s="62">
        <f t="shared" si="5"/>
        <v>6.71481180352958</v>
      </c>
      <c r="AY48" s="70">
        <f t="shared" si="5"/>
        <v>22.22753346080306</v>
      </c>
      <c r="AZ48" s="62">
        <f t="shared" si="5"/>
        <v>11.81690094811018</v>
      </c>
      <c r="BA48" s="70">
        <f t="shared" si="3"/>
        <v>31.384176999999998</v>
      </c>
    </row>
    <row r="49" spans="1:53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5"/>
        <v>#DIV/0!</v>
      </c>
      <c r="AL49" s="104" t="e">
        <f t="shared" si="5"/>
        <v>#DIV/0!</v>
      </c>
      <c r="AM49" s="104" t="e">
        <f t="shared" si="5"/>
        <v>#DIV/0!</v>
      </c>
      <c r="AN49" s="104" t="e">
        <f t="shared" si="5"/>
        <v>#DIV/0!</v>
      </c>
      <c r="AO49" s="104" t="e">
        <f t="shared" si="5"/>
        <v>#DIV/0!</v>
      </c>
      <c r="AP49" s="104" t="e">
        <f t="shared" si="5"/>
        <v>#DIV/0!</v>
      </c>
      <c r="AQ49" s="104" t="e">
        <f t="shared" si="5"/>
        <v>#DIV/0!</v>
      </c>
      <c r="AR49" s="104" t="e">
        <f t="shared" si="5"/>
        <v>#DIV/0!</v>
      </c>
      <c r="AS49" s="104" t="e">
        <f t="shared" si="5"/>
        <v>#DIV/0!</v>
      </c>
      <c r="AT49" s="104" t="e">
        <f t="shared" si="5"/>
        <v>#DIV/0!</v>
      </c>
      <c r="AU49" s="104" t="e">
        <f t="shared" si="5"/>
        <v>#DIV/0!</v>
      </c>
      <c r="AV49" s="104" t="e">
        <f t="shared" si="5"/>
        <v>#DIV/0!</v>
      </c>
      <c r="AW49" s="104" t="e">
        <f t="shared" si="5"/>
        <v>#DIV/0!</v>
      </c>
      <c r="AX49" s="104" t="e">
        <f t="shared" si="5"/>
        <v>#DIV/0!</v>
      </c>
      <c r="AY49" s="104" t="e">
        <f t="shared" si="5"/>
        <v>#DIV/0!</v>
      </c>
      <c r="AZ49" s="104" t="e">
        <f t="shared" si="5"/>
        <v>#DIV/0!</v>
      </c>
      <c r="BA49" s="104" t="e">
        <f t="shared" si="3"/>
        <v>#DIV/0!</v>
      </c>
    </row>
    <row r="50" spans="1:53" ht="15">
      <c r="A50" s="60">
        <v>43</v>
      </c>
      <c r="B50" s="60" t="s">
        <v>60</v>
      </c>
      <c r="C50" s="587">
        <v>743</v>
      </c>
      <c r="D50" s="587">
        <v>0</v>
      </c>
      <c r="E50" s="587">
        <v>577</v>
      </c>
      <c r="F50" s="587">
        <v>166</v>
      </c>
      <c r="G50" s="587">
        <v>170</v>
      </c>
      <c r="H50" s="587">
        <v>0</v>
      </c>
      <c r="I50" s="587">
        <v>132</v>
      </c>
      <c r="J50" s="587">
        <v>0</v>
      </c>
      <c r="K50" s="587">
        <v>0</v>
      </c>
      <c r="L50" s="587">
        <v>0</v>
      </c>
      <c r="M50" s="37">
        <v>0</v>
      </c>
      <c r="N50" s="564">
        <v>0</v>
      </c>
      <c r="O50" s="647">
        <v>2404370</v>
      </c>
      <c r="P50" s="647">
        <v>4443411</v>
      </c>
      <c r="Q50" s="586">
        <v>90350</v>
      </c>
      <c r="R50" s="38">
        <v>509.73</v>
      </c>
      <c r="S50" s="38">
        <v>17.89</v>
      </c>
      <c r="T50" s="587">
        <v>727</v>
      </c>
      <c r="U50" s="587">
        <v>0</v>
      </c>
      <c r="V50" s="587">
        <v>564</v>
      </c>
      <c r="W50" s="587">
        <v>163</v>
      </c>
      <c r="X50" s="587">
        <v>162</v>
      </c>
      <c r="Y50" s="587">
        <v>0</v>
      </c>
      <c r="Z50" s="587">
        <v>124</v>
      </c>
      <c r="AA50" s="587">
        <v>0</v>
      </c>
      <c r="AB50" s="587">
        <v>0</v>
      </c>
      <c r="AC50" s="587">
        <v>0</v>
      </c>
      <c r="AD50" s="37">
        <v>0</v>
      </c>
      <c r="AE50" s="564">
        <v>0</v>
      </c>
      <c r="AF50" s="647">
        <v>2353257</v>
      </c>
      <c r="AG50" s="647">
        <v>4477610</v>
      </c>
      <c r="AH50" s="586">
        <v>105981</v>
      </c>
      <c r="AI50" s="38">
        <v>535.25</v>
      </c>
      <c r="AJ50" s="38">
        <v>23.46</v>
      </c>
      <c r="AK50" s="62">
        <f t="shared" si="5"/>
        <v>2.200825309491059</v>
      </c>
      <c r="AL50" s="62" t="e">
        <f t="shared" si="5"/>
        <v>#DIV/0!</v>
      </c>
      <c r="AM50" s="62">
        <f t="shared" si="5"/>
        <v>2.304964539007092</v>
      </c>
      <c r="AN50" s="62">
        <f t="shared" si="5"/>
        <v>1.8404907975460123</v>
      </c>
      <c r="AO50" s="102">
        <f t="shared" si="5"/>
        <v>4.938271604938271</v>
      </c>
      <c r="AP50" s="62" t="e">
        <f t="shared" si="5"/>
        <v>#DIV/0!</v>
      </c>
      <c r="AQ50" s="62">
        <f t="shared" si="5"/>
        <v>6.451612903225806</v>
      </c>
      <c r="AR50" s="62" t="e">
        <f t="shared" si="5"/>
        <v>#DIV/0!</v>
      </c>
      <c r="AS50" s="62" t="e">
        <f t="shared" si="5"/>
        <v>#DIV/0!</v>
      </c>
      <c r="AT50" s="62" t="e">
        <f t="shared" si="5"/>
        <v>#DIV/0!</v>
      </c>
      <c r="AU50" s="62" t="e">
        <f t="shared" si="5"/>
        <v>#DIV/0!</v>
      </c>
      <c r="AV50" s="62" t="e">
        <f t="shared" si="5"/>
        <v>#DIV/0!</v>
      </c>
      <c r="AW50" s="62">
        <f t="shared" si="5"/>
        <v>2.1720109618286485</v>
      </c>
      <c r="AX50" s="62">
        <f t="shared" si="5"/>
        <v>-0.7637779976371323</v>
      </c>
      <c r="AY50" s="645">
        <f t="shared" si="5"/>
        <v>-14.748870080486126</v>
      </c>
      <c r="AZ50" s="645">
        <f t="shared" si="5"/>
        <v>-4.76786548341896</v>
      </c>
      <c r="BA50" s="70">
        <f t="shared" si="3"/>
        <v>-23.742540494458652</v>
      </c>
    </row>
    <row r="51" spans="1:53" ht="15">
      <c r="A51" s="60">
        <v>44</v>
      </c>
      <c r="B51" s="60" t="s">
        <v>61</v>
      </c>
      <c r="C51" s="9">
        <v>367</v>
      </c>
      <c r="D51" s="9">
        <v>0</v>
      </c>
      <c r="E51" s="775">
        <v>184</v>
      </c>
      <c r="F51" s="775">
        <v>183</v>
      </c>
      <c r="G51" s="775">
        <v>710</v>
      </c>
      <c r="H51" s="775">
        <v>0</v>
      </c>
      <c r="I51" s="754">
        <v>710</v>
      </c>
      <c r="J51" s="662">
        <v>5818</v>
      </c>
      <c r="K51" s="754">
        <v>0</v>
      </c>
      <c r="L51" s="662">
        <v>4313</v>
      </c>
      <c r="M51" s="754">
        <v>0</v>
      </c>
      <c r="N51" s="754">
        <v>0.9922271</v>
      </c>
      <c r="O51" s="754">
        <v>551850</v>
      </c>
      <c r="P51" s="754">
        <v>1376538</v>
      </c>
      <c r="Q51" s="754">
        <v>24794</v>
      </c>
      <c r="R51" s="754">
        <v>548.35</v>
      </c>
      <c r="S51" s="754">
        <v>6.08</v>
      </c>
      <c r="T51" s="60">
        <v>350</v>
      </c>
      <c r="U51" s="60">
        <v>0</v>
      </c>
      <c r="V51" s="496">
        <v>180</v>
      </c>
      <c r="W51" s="496">
        <v>170</v>
      </c>
      <c r="X51" s="496">
        <v>645</v>
      </c>
      <c r="Y51" s="496">
        <v>0</v>
      </c>
      <c r="Z51" s="273">
        <v>645</v>
      </c>
      <c r="AA51" s="273">
        <v>5670</v>
      </c>
      <c r="AB51" s="497">
        <v>0</v>
      </c>
      <c r="AC51" s="273">
        <v>4572</v>
      </c>
      <c r="AD51" s="497">
        <v>0</v>
      </c>
      <c r="AE51" s="273">
        <v>1.03</v>
      </c>
      <c r="AF51" s="273">
        <v>543754</v>
      </c>
      <c r="AG51" s="273">
        <v>1364277</v>
      </c>
      <c r="AH51" s="273">
        <v>27612</v>
      </c>
      <c r="AI51" s="273">
        <v>550.02</v>
      </c>
      <c r="AJ51" s="273">
        <v>6.67</v>
      </c>
      <c r="AK51" s="70">
        <f>(E51-T51)/T51*100</f>
        <v>-47.42857142857143</v>
      </c>
      <c r="AL51" s="62" t="e">
        <f>(F51-U51)/U51*100</f>
        <v>#DIV/0!</v>
      </c>
      <c r="AM51" s="62" t="e">
        <f>(#REF!-V51)/V51*100</f>
        <v>#REF!</v>
      </c>
      <c r="AN51" s="62" t="e">
        <f>(#REF!-W51)/W51*100</f>
        <v>#REF!</v>
      </c>
      <c r="AO51" s="62">
        <f t="shared" si="5"/>
        <v>10.077519379844961</v>
      </c>
      <c r="AP51" s="62" t="e">
        <f t="shared" si="5"/>
        <v>#DIV/0!</v>
      </c>
      <c r="AQ51" s="62">
        <f t="shared" si="5"/>
        <v>10.077519379844961</v>
      </c>
      <c r="AR51" s="62">
        <f t="shared" si="5"/>
        <v>2.610229276895944</v>
      </c>
      <c r="AS51" s="62" t="e">
        <f t="shared" si="5"/>
        <v>#DIV/0!</v>
      </c>
      <c r="AT51" s="62">
        <f t="shared" si="5"/>
        <v>-5.664916885389326</v>
      </c>
      <c r="AU51" s="62" t="e">
        <f t="shared" si="5"/>
        <v>#DIV/0!</v>
      </c>
      <c r="AV51" s="62">
        <f t="shared" si="5"/>
        <v>-3.6672718446601937</v>
      </c>
      <c r="AW51" s="102">
        <f t="shared" si="5"/>
        <v>1.4889085873391277</v>
      </c>
      <c r="AX51" s="62">
        <f t="shared" si="5"/>
        <v>0.8987177823858352</v>
      </c>
      <c r="AY51" s="62">
        <f t="shared" si="5"/>
        <v>-10.205707663334781</v>
      </c>
      <c r="AZ51" s="102">
        <f t="shared" si="5"/>
        <v>-0.3036253227155302</v>
      </c>
      <c r="BA51" s="62">
        <f t="shared" si="3"/>
        <v>-8.845577211394302</v>
      </c>
    </row>
    <row r="52" spans="1:53" ht="15">
      <c r="A52" s="60">
        <v>45</v>
      </c>
      <c r="B52" s="60" t="s">
        <v>63</v>
      </c>
      <c r="C52" s="90">
        <v>331</v>
      </c>
      <c r="D52" s="90">
        <v>0</v>
      </c>
      <c r="E52" s="90">
        <v>89</v>
      </c>
      <c r="F52" s="90">
        <v>242</v>
      </c>
      <c r="G52" s="91">
        <v>584</v>
      </c>
      <c r="H52" s="90">
        <v>0</v>
      </c>
      <c r="I52" s="91">
        <v>440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1">
        <v>216126</v>
      </c>
      <c r="P52" s="91">
        <v>332419</v>
      </c>
      <c r="Q52" s="91">
        <v>39827</v>
      </c>
      <c r="R52" s="747">
        <v>124.06</v>
      </c>
      <c r="S52" s="91">
        <v>6.9</v>
      </c>
      <c r="T52" s="591">
        <v>330</v>
      </c>
      <c r="U52" s="591">
        <v>0</v>
      </c>
      <c r="V52" s="591">
        <v>88</v>
      </c>
      <c r="W52" s="591">
        <v>242</v>
      </c>
      <c r="X52" s="592">
        <v>579</v>
      </c>
      <c r="Y52" s="591">
        <v>0</v>
      </c>
      <c r="Z52" s="592">
        <v>439</v>
      </c>
      <c r="AA52" s="591">
        <v>0</v>
      </c>
      <c r="AB52" s="591">
        <v>0</v>
      </c>
      <c r="AC52" s="591">
        <v>0</v>
      </c>
      <c r="AD52" s="593">
        <v>0</v>
      </c>
      <c r="AE52" s="593">
        <v>0</v>
      </c>
      <c r="AF52" s="592">
        <v>213801</v>
      </c>
      <c r="AG52" s="592">
        <v>341932</v>
      </c>
      <c r="AH52" s="592">
        <v>42705</v>
      </c>
      <c r="AI52" s="594">
        <v>129.13</v>
      </c>
      <c r="AJ52" s="594">
        <v>7.7</v>
      </c>
      <c r="AK52" s="62">
        <f t="shared" si="5"/>
        <v>0.30303030303030304</v>
      </c>
      <c r="AL52" s="62" t="e">
        <f t="shared" si="5"/>
        <v>#DIV/0!</v>
      </c>
      <c r="AM52" s="62">
        <f t="shared" si="5"/>
        <v>1.1363636363636365</v>
      </c>
      <c r="AN52" s="62">
        <f t="shared" si="5"/>
        <v>0</v>
      </c>
      <c r="AO52" s="62">
        <f t="shared" si="5"/>
        <v>0.8635578583765112</v>
      </c>
      <c r="AP52" s="62" t="e">
        <f t="shared" si="5"/>
        <v>#DIV/0!</v>
      </c>
      <c r="AQ52" s="62">
        <f t="shared" si="5"/>
        <v>0.22779043280182232</v>
      </c>
      <c r="AR52" s="62" t="e">
        <f t="shared" si="5"/>
        <v>#DIV/0!</v>
      </c>
      <c r="AS52" s="62" t="e">
        <f t="shared" si="5"/>
        <v>#DIV/0!</v>
      </c>
      <c r="AT52" s="62" t="e">
        <f t="shared" si="5"/>
        <v>#DIV/0!</v>
      </c>
      <c r="AU52" s="62" t="e">
        <f t="shared" si="5"/>
        <v>#DIV/0!</v>
      </c>
      <c r="AV52" s="62" t="e">
        <f t="shared" si="5"/>
        <v>#DIV/0!</v>
      </c>
      <c r="AW52" s="62">
        <f t="shared" si="5"/>
        <v>1.0874598341448356</v>
      </c>
      <c r="AX52" s="62">
        <f t="shared" si="5"/>
        <v>-2.782132119836693</v>
      </c>
      <c r="AY52" s="62">
        <f t="shared" si="5"/>
        <v>-6.739257698161808</v>
      </c>
      <c r="AZ52" s="62">
        <f t="shared" si="5"/>
        <v>-3.9262758460466145</v>
      </c>
      <c r="BA52" s="62">
        <f t="shared" si="3"/>
        <v>-10.389610389610388</v>
      </c>
    </row>
    <row r="53" spans="1:53" ht="15">
      <c r="A53" s="60">
        <v>46</v>
      </c>
      <c r="B53" s="60" t="s">
        <v>64</v>
      </c>
      <c r="C53" s="271">
        <v>10316</v>
      </c>
      <c r="D53" s="271">
        <v>0</v>
      </c>
      <c r="E53" s="271">
        <v>4008</v>
      </c>
      <c r="F53" s="271">
        <v>6308</v>
      </c>
      <c r="G53" s="271">
        <v>210781</v>
      </c>
      <c r="H53" s="271">
        <v>0</v>
      </c>
      <c r="I53" s="271">
        <v>168069</v>
      </c>
      <c r="J53" s="271">
        <v>6007467</v>
      </c>
      <c r="K53" s="271">
        <v>72580</v>
      </c>
      <c r="L53" s="271">
        <v>8241125</v>
      </c>
      <c r="M53" s="593">
        <v>47.048359345</v>
      </c>
      <c r="N53" s="593">
        <v>2676.7651115119997</v>
      </c>
      <c r="O53" s="271">
        <v>15065007</v>
      </c>
      <c r="P53" s="271">
        <v>28055076</v>
      </c>
      <c r="Q53" s="271">
        <v>6696787</v>
      </c>
      <c r="R53" s="595">
        <v>11796.286474924998</v>
      </c>
      <c r="S53" s="595">
        <v>977.5694653710002</v>
      </c>
      <c r="T53" s="271">
        <v>10235</v>
      </c>
      <c r="U53" s="271">
        <v>0</v>
      </c>
      <c r="V53" s="271">
        <v>3975</v>
      </c>
      <c r="W53" s="271">
        <v>6260</v>
      </c>
      <c r="X53" s="271">
        <v>206040</v>
      </c>
      <c r="Y53" s="271">
        <v>0</v>
      </c>
      <c r="Z53" s="271">
        <v>164324</v>
      </c>
      <c r="AA53" s="271">
        <v>5942140</v>
      </c>
      <c r="AB53" s="271">
        <v>77691</v>
      </c>
      <c r="AC53" s="271">
        <v>8696648</v>
      </c>
      <c r="AD53" s="593">
        <v>50</v>
      </c>
      <c r="AE53" s="593">
        <v>2754</v>
      </c>
      <c r="AF53" s="271">
        <v>15637069</v>
      </c>
      <c r="AG53" s="271">
        <v>27750467</v>
      </c>
      <c r="AH53" s="271">
        <v>6812214</v>
      </c>
      <c r="AI53" s="595">
        <v>11656</v>
      </c>
      <c r="AJ53" s="595">
        <v>998</v>
      </c>
      <c r="AK53" s="62">
        <f t="shared" si="5"/>
        <v>0.7914020517830972</v>
      </c>
      <c r="AL53" s="62" t="e">
        <f t="shared" si="5"/>
        <v>#DIV/0!</v>
      </c>
      <c r="AM53" s="62">
        <f t="shared" si="5"/>
        <v>0.8301886792452831</v>
      </c>
      <c r="AN53" s="102">
        <f t="shared" si="5"/>
        <v>0.7667731629392971</v>
      </c>
      <c r="AO53" s="62">
        <f t="shared" si="5"/>
        <v>2.3010095127159773</v>
      </c>
      <c r="AP53" s="62" t="e">
        <f t="shared" si="5"/>
        <v>#DIV/0!</v>
      </c>
      <c r="AQ53" s="62">
        <f t="shared" si="5"/>
        <v>2.279034103356783</v>
      </c>
      <c r="AR53" s="62">
        <f t="shared" si="5"/>
        <v>1.099385070025277</v>
      </c>
      <c r="AS53" s="62">
        <f t="shared" si="5"/>
        <v>-6.578625580826608</v>
      </c>
      <c r="AT53" s="62">
        <f t="shared" si="5"/>
        <v>-5.237914654013822</v>
      </c>
      <c r="AU53" s="102">
        <f t="shared" si="5"/>
        <v>-5.903281309999997</v>
      </c>
      <c r="AV53" s="102">
        <f t="shared" si="5"/>
        <v>-2.8044621818445985</v>
      </c>
      <c r="AW53" s="62">
        <f t="shared" si="5"/>
        <v>-3.6583710156935423</v>
      </c>
      <c r="AX53" s="62">
        <f t="shared" si="5"/>
        <v>1.097671617562328</v>
      </c>
      <c r="AY53" s="62">
        <f t="shared" si="5"/>
        <v>-1.6944124186351162</v>
      </c>
      <c r="AZ53" s="62">
        <f t="shared" si="5"/>
        <v>1.203555893316733</v>
      </c>
      <c r="BA53" s="62">
        <f t="shared" si="3"/>
        <v>-2.0471477584168127</v>
      </c>
    </row>
    <row r="54" spans="1:53" ht="15">
      <c r="A54" s="60">
        <v>47</v>
      </c>
      <c r="B54" s="60" t="s">
        <v>65</v>
      </c>
      <c r="C54" s="583">
        <v>10006</v>
      </c>
      <c r="D54" s="583">
        <v>0</v>
      </c>
      <c r="E54" s="583">
        <v>3134</v>
      </c>
      <c r="F54" s="583">
        <v>6872</v>
      </c>
      <c r="G54" s="596">
        <v>176719</v>
      </c>
      <c r="H54" s="596">
        <v>6291</v>
      </c>
      <c r="I54" s="596">
        <v>150868</v>
      </c>
      <c r="J54" s="597">
        <v>2793705</v>
      </c>
      <c r="K54" s="597">
        <v>7318</v>
      </c>
      <c r="L54" s="597">
        <v>4512865</v>
      </c>
      <c r="M54" s="593">
        <v>3.943059835</v>
      </c>
      <c r="N54" s="593">
        <v>1038.97238907</v>
      </c>
      <c r="O54" s="583">
        <v>17468719</v>
      </c>
      <c r="P54" s="584">
        <v>25388413</v>
      </c>
      <c r="Q54" s="598">
        <v>6064505</v>
      </c>
      <c r="R54" s="599">
        <v>10738.282555328577</v>
      </c>
      <c r="S54" s="599">
        <v>978.7728046</v>
      </c>
      <c r="T54" s="583">
        <v>9498</v>
      </c>
      <c r="U54" s="583">
        <v>0</v>
      </c>
      <c r="V54" s="583">
        <v>3130</v>
      </c>
      <c r="W54" s="583">
        <v>6368</v>
      </c>
      <c r="X54" s="596">
        <v>172766</v>
      </c>
      <c r="Y54" s="596">
        <v>6101</v>
      </c>
      <c r="Z54" s="596">
        <v>148170</v>
      </c>
      <c r="AA54" s="597">
        <v>2799271</v>
      </c>
      <c r="AB54" s="597">
        <v>8327</v>
      </c>
      <c r="AC54" s="597">
        <v>4920122</v>
      </c>
      <c r="AD54" s="593">
        <v>4</v>
      </c>
      <c r="AE54" s="593">
        <v>1133</v>
      </c>
      <c r="AF54" s="583">
        <v>17283475</v>
      </c>
      <c r="AG54" s="584">
        <v>26282357</v>
      </c>
      <c r="AH54" s="598">
        <v>6423560</v>
      </c>
      <c r="AI54" s="599">
        <v>11334</v>
      </c>
      <c r="AJ54" s="599">
        <v>1079</v>
      </c>
      <c r="AK54" s="62">
        <f t="shared" si="5"/>
        <v>5.348494419877869</v>
      </c>
      <c r="AL54" s="62" t="e">
        <f t="shared" si="5"/>
        <v>#DIV/0!</v>
      </c>
      <c r="AM54" s="62">
        <f t="shared" si="5"/>
        <v>0.12779552715654952</v>
      </c>
      <c r="AN54" s="62">
        <f t="shared" si="5"/>
        <v>7.914572864321608</v>
      </c>
      <c r="AO54" s="62">
        <f t="shared" si="5"/>
        <v>2.288065938900015</v>
      </c>
      <c r="AP54" s="62">
        <f t="shared" si="5"/>
        <v>3.1142435666284216</v>
      </c>
      <c r="AQ54" s="62">
        <f t="shared" si="5"/>
        <v>1.8208814199905512</v>
      </c>
      <c r="AR54" s="62">
        <f t="shared" si="5"/>
        <v>-0.1988374830446927</v>
      </c>
      <c r="AS54" s="62">
        <f t="shared" si="5"/>
        <v>-12.117209078899965</v>
      </c>
      <c r="AT54" s="62">
        <f t="shared" si="5"/>
        <v>-8.277376048805293</v>
      </c>
      <c r="AU54" s="62">
        <f t="shared" si="5"/>
        <v>-1.423504124999997</v>
      </c>
      <c r="AV54" s="62">
        <f t="shared" si="5"/>
        <v>-8.298994786407771</v>
      </c>
      <c r="AW54" s="62">
        <f t="shared" si="5"/>
        <v>1.0717983507367586</v>
      </c>
      <c r="AX54" s="62">
        <f t="shared" si="5"/>
        <v>-3.40130833775677</v>
      </c>
      <c r="AY54" s="62">
        <f t="shared" si="5"/>
        <v>-5.589657448517644</v>
      </c>
      <c r="AZ54" s="62">
        <f t="shared" si="5"/>
        <v>-5.256021216441004</v>
      </c>
      <c r="BA54" s="62">
        <f t="shared" si="3"/>
        <v>-9.28889670064875</v>
      </c>
    </row>
    <row r="55" spans="1:53" ht="15">
      <c r="A55" s="60">
        <v>48</v>
      </c>
      <c r="B55" s="60" t="s">
        <v>66</v>
      </c>
      <c r="C55" s="648">
        <v>796</v>
      </c>
      <c r="D55" s="754">
        <v>0</v>
      </c>
      <c r="E55" s="648">
        <v>409</v>
      </c>
      <c r="F55" s="648">
        <v>387</v>
      </c>
      <c r="G55" s="755">
        <v>109</v>
      </c>
      <c r="H55" s="755">
        <v>0</v>
      </c>
      <c r="I55" s="755">
        <v>47</v>
      </c>
      <c r="J55" s="754">
        <v>212585</v>
      </c>
      <c r="K55" s="754">
        <v>438</v>
      </c>
      <c r="L55" s="754">
        <v>323553</v>
      </c>
      <c r="M55" s="756">
        <v>0.26</v>
      </c>
      <c r="N55" s="756">
        <v>132.06</v>
      </c>
      <c r="O55" s="648">
        <v>964311</v>
      </c>
      <c r="P55" s="648">
        <v>1152582</v>
      </c>
      <c r="Q55" s="648">
        <v>150707</v>
      </c>
      <c r="R55" s="648">
        <v>453.66</v>
      </c>
      <c r="S55" s="656">
        <v>24.85</v>
      </c>
      <c r="T55" s="648">
        <v>770</v>
      </c>
      <c r="U55" s="754">
        <v>0</v>
      </c>
      <c r="V55" s="648">
        <v>401</v>
      </c>
      <c r="W55" s="648">
        <v>369</v>
      </c>
      <c r="X55" s="755">
        <v>105</v>
      </c>
      <c r="Y55" s="755">
        <v>0</v>
      </c>
      <c r="Z55" s="755">
        <v>44</v>
      </c>
      <c r="AA55" s="754">
        <v>210638</v>
      </c>
      <c r="AB55" s="754">
        <v>505</v>
      </c>
      <c r="AC55" s="754">
        <v>340230</v>
      </c>
      <c r="AD55" s="756">
        <v>0.28</v>
      </c>
      <c r="AE55" s="756">
        <v>130.9</v>
      </c>
      <c r="AF55" s="648">
        <v>926000</v>
      </c>
      <c r="AG55" s="648">
        <v>1149454</v>
      </c>
      <c r="AH55" s="648">
        <v>166273</v>
      </c>
      <c r="AI55" s="648">
        <v>454.81999999999994</v>
      </c>
      <c r="AJ55" s="656">
        <v>28.560000000000002</v>
      </c>
      <c r="AK55" s="816">
        <f t="shared" si="5"/>
        <v>3.3766233766233764</v>
      </c>
      <c r="AL55" s="62" t="e">
        <f t="shared" si="5"/>
        <v>#DIV/0!</v>
      </c>
      <c r="AM55" s="62">
        <f t="shared" si="5"/>
        <v>1.99501246882793</v>
      </c>
      <c r="AN55" s="62">
        <f t="shared" si="5"/>
        <v>4.878048780487805</v>
      </c>
      <c r="AO55" s="62">
        <f t="shared" si="5"/>
        <v>3.8095238095238098</v>
      </c>
      <c r="AP55" s="62" t="e">
        <f t="shared" si="5"/>
        <v>#DIV/0!</v>
      </c>
      <c r="AQ55" s="62">
        <f t="shared" si="5"/>
        <v>6.8181818181818175</v>
      </c>
      <c r="AR55" s="102">
        <f t="shared" si="5"/>
        <v>0.9243346404732289</v>
      </c>
      <c r="AS55" s="62">
        <f t="shared" si="5"/>
        <v>-13.267326732673268</v>
      </c>
      <c r="AT55" s="62">
        <f t="shared" si="5"/>
        <v>-4.901684154836434</v>
      </c>
      <c r="AU55" s="62">
        <f t="shared" si="5"/>
        <v>-7.142857142857148</v>
      </c>
      <c r="AV55" s="62">
        <f t="shared" si="5"/>
        <v>0.8861726508785306</v>
      </c>
      <c r="AW55" s="62">
        <f t="shared" si="5"/>
        <v>4.1372570194384455</v>
      </c>
      <c r="AX55" s="62">
        <f t="shared" si="5"/>
        <v>0.27212920221252873</v>
      </c>
      <c r="AY55" s="62">
        <f t="shared" si="5"/>
        <v>-9.361712364605197</v>
      </c>
      <c r="AZ55" s="62">
        <f t="shared" si="5"/>
        <v>-0.2550459522448247</v>
      </c>
      <c r="BA55" s="62">
        <f t="shared" si="3"/>
        <v>-12.990196078431374</v>
      </c>
    </row>
    <row r="56" spans="1:53" ht="15">
      <c r="A56" s="60">
        <v>49</v>
      </c>
      <c r="B56" s="60" t="s">
        <v>67</v>
      </c>
      <c r="C56" s="600">
        <v>866</v>
      </c>
      <c r="D56" s="600">
        <v>0</v>
      </c>
      <c r="E56" s="600">
        <v>351</v>
      </c>
      <c r="F56" s="600">
        <v>515</v>
      </c>
      <c r="G56" s="600">
        <v>0</v>
      </c>
      <c r="H56" s="600">
        <v>0</v>
      </c>
      <c r="I56" s="600">
        <v>0</v>
      </c>
      <c r="J56" s="600">
        <v>258130</v>
      </c>
      <c r="K56" s="600">
        <v>2270</v>
      </c>
      <c r="L56" s="600">
        <v>382195</v>
      </c>
      <c r="M56" s="593">
        <v>1.876233481</v>
      </c>
      <c r="N56" s="593">
        <v>113.122549042</v>
      </c>
      <c r="O56" s="600">
        <v>1545527</v>
      </c>
      <c r="P56" s="600">
        <v>2649046</v>
      </c>
      <c r="Q56" s="600">
        <v>412351</v>
      </c>
      <c r="R56" s="595">
        <v>754.452251211999</v>
      </c>
      <c r="S56" s="595">
        <v>60.860534651999856</v>
      </c>
      <c r="T56" s="600">
        <v>864</v>
      </c>
      <c r="U56" s="600">
        <v>0</v>
      </c>
      <c r="V56" s="600">
        <v>346</v>
      </c>
      <c r="W56" s="600">
        <v>518</v>
      </c>
      <c r="X56" s="600">
        <v>0</v>
      </c>
      <c r="Y56" s="600">
        <v>0</v>
      </c>
      <c r="Z56" s="600">
        <v>0</v>
      </c>
      <c r="AA56" s="600">
        <v>245787</v>
      </c>
      <c r="AB56" s="600">
        <v>2250</v>
      </c>
      <c r="AC56" s="600">
        <v>398284</v>
      </c>
      <c r="AD56" s="593">
        <v>1.86</v>
      </c>
      <c r="AE56" s="593">
        <v>117.89</v>
      </c>
      <c r="AF56" s="600">
        <v>1571677</v>
      </c>
      <c r="AG56" s="600">
        <v>2626472</v>
      </c>
      <c r="AH56" s="600">
        <v>423177</v>
      </c>
      <c r="AI56" s="595">
        <v>732.98</v>
      </c>
      <c r="AJ56" s="595">
        <v>63.98</v>
      </c>
      <c r="AK56" s="62">
        <f aca="true" t="shared" si="6" ref="AK56:AZ71">(C56-T56)/T56*100</f>
        <v>0.23148148148148145</v>
      </c>
      <c r="AL56" s="62" t="e">
        <f t="shared" si="6"/>
        <v>#DIV/0!</v>
      </c>
      <c r="AM56" s="62">
        <f t="shared" si="6"/>
        <v>1.4450867052023122</v>
      </c>
      <c r="AN56" s="62">
        <f t="shared" si="6"/>
        <v>-0.5791505791505791</v>
      </c>
      <c r="AO56" s="62" t="e">
        <f t="shared" si="6"/>
        <v>#DIV/0!</v>
      </c>
      <c r="AP56" s="62" t="e">
        <f t="shared" si="6"/>
        <v>#DIV/0!</v>
      </c>
      <c r="AQ56" s="62" t="e">
        <f t="shared" si="6"/>
        <v>#DIV/0!</v>
      </c>
      <c r="AR56" s="62">
        <f t="shared" si="6"/>
        <v>5.021827842806983</v>
      </c>
      <c r="AS56" s="62">
        <f t="shared" si="6"/>
        <v>0.8888888888888888</v>
      </c>
      <c r="AT56" s="62">
        <f t="shared" si="6"/>
        <v>-4.039579797330548</v>
      </c>
      <c r="AU56" s="62">
        <f t="shared" si="6"/>
        <v>0.8727677956989245</v>
      </c>
      <c r="AV56" s="62">
        <f t="shared" si="6"/>
        <v>-4.043982490457204</v>
      </c>
      <c r="AW56" s="62">
        <f t="shared" si="6"/>
        <v>-1.663827873029891</v>
      </c>
      <c r="AX56" s="62">
        <f t="shared" si="6"/>
        <v>0.8594799411529991</v>
      </c>
      <c r="AY56" s="62">
        <f t="shared" si="6"/>
        <v>-2.5582675807050004</v>
      </c>
      <c r="AZ56" s="62">
        <f t="shared" si="6"/>
        <v>2.929445716390493</v>
      </c>
      <c r="BA56" s="62">
        <f t="shared" si="3"/>
        <v>-4.875688258831104</v>
      </c>
    </row>
    <row r="57" spans="1:53" ht="15">
      <c r="A57" s="60">
        <v>50</v>
      </c>
      <c r="B57" s="60" t="s">
        <v>68</v>
      </c>
      <c r="C57" s="600">
        <v>10297</v>
      </c>
      <c r="D57" s="600">
        <v>0</v>
      </c>
      <c r="E57" s="600">
        <v>2153</v>
      </c>
      <c r="F57" s="600">
        <v>8144</v>
      </c>
      <c r="G57" s="600">
        <v>208164</v>
      </c>
      <c r="H57" s="600">
        <v>0</v>
      </c>
      <c r="I57" s="600">
        <v>159773</v>
      </c>
      <c r="J57" s="600">
        <v>901921</v>
      </c>
      <c r="K57" s="600">
        <v>7343</v>
      </c>
      <c r="L57" s="600">
        <v>1176203</v>
      </c>
      <c r="M57" s="593">
        <v>2.1501373900000003</v>
      </c>
      <c r="N57" s="593">
        <v>355.710139014</v>
      </c>
      <c r="O57" s="600">
        <v>13329015</v>
      </c>
      <c r="P57" s="600">
        <v>25160036</v>
      </c>
      <c r="Q57" s="600">
        <v>3200786</v>
      </c>
      <c r="R57" s="599">
        <v>10551.66</v>
      </c>
      <c r="S57" s="599">
        <v>504.44</v>
      </c>
      <c r="T57" s="600">
        <v>10295</v>
      </c>
      <c r="U57" s="600">
        <v>0</v>
      </c>
      <c r="V57" s="600">
        <v>2139</v>
      </c>
      <c r="W57" s="600">
        <v>8156</v>
      </c>
      <c r="X57" s="600">
        <v>208027</v>
      </c>
      <c r="Y57" s="600">
        <v>0</v>
      </c>
      <c r="Z57" s="600">
        <v>159085</v>
      </c>
      <c r="AA57" s="600">
        <v>871589</v>
      </c>
      <c r="AB57" s="600">
        <v>7353</v>
      </c>
      <c r="AC57" s="600">
        <v>1220120</v>
      </c>
      <c r="AD57" s="593">
        <v>2.07</v>
      </c>
      <c r="AE57" s="593">
        <v>358.42</v>
      </c>
      <c r="AF57" s="600">
        <v>13126277</v>
      </c>
      <c r="AG57" s="600">
        <v>25283853</v>
      </c>
      <c r="AH57" s="600">
        <v>3453263</v>
      </c>
      <c r="AI57" s="599">
        <v>10810.69</v>
      </c>
      <c r="AJ57" s="599">
        <v>552.98</v>
      </c>
      <c r="AK57" s="62">
        <f t="shared" si="6"/>
        <v>0.01942690626517727</v>
      </c>
      <c r="AL57" s="62" t="e">
        <f t="shared" si="6"/>
        <v>#DIV/0!</v>
      </c>
      <c r="AM57" s="62">
        <f t="shared" si="6"/>
        <v>0.6545114539504442</v>
      </c>
      <c r="AN57" s="62">
        <f t="shared" si="6"/>
        <v>-0.14713094654242276</v>
      </c>
      <c r="AO57" s="62">
        <f t="shared" si="6"/>
        <v>0.06585683589149485</v>
      </c>
      <c r="AP57" s="62" t="e">
        <f t="shared" si="6"/>
        <v>#DIV/0!</v>
      </c>
      <c r="AQ57" s="62">
        <f t="shared" si="6"/>
        <v>0.4324732061476569</v>
      </c>
      <c r="AR57" s="62">
        <f t="shared" si="6"/>
        <v>3.480080634335679</v>
      </c>
      <c r="AS57" s="62">
        <f t="shared" si="6"/>
        <v>-0.13599891200870393</v>
      </c>
      <c r="AT57" s="62">
        <f t="shared" si="6"/>
        <v>-3.5994000590105895</v>
      </c>
      <c r="AU57" s="102">
        <f t="shared" si="6"/>
        <v>3.8713714975845614</v>
      </c>
      <c r="AV57" s="62">
        <f t="shared" si="6"/>
        <v>-0.7560574147648077</v>
      </c>
      <c r="AW57" s="62">
        <f t="shared" si="6"/>
        <v>1.544520201729706</v>
      </c>
      <c r="AX57" s="62">
        <f t="shared" si="6"/>
        <v>-0.4897077988865068</v>
      </c>
      <c r="AY57" s="62">
        <f t="shared" si="6"/>
        <v>-7.311258945524855</v>
      </c>
      <c r="AZ57" s="62">
        <f t="shared" si="6"/>
        <v>-2.3960542759065393</v>
      </c>
      <c r="BA57" s="62">
        <f t="shared" si="3"/>
        <v>-8.777894318058523</v>
      </c>
    </row>
    <row r="58" spans="1:53" ht="15">
      <c r="A58" s="60">
        <v>51</v>
      </c>
      <c r="B58" s="60" t="s">
        <v>69</v>
      </c>
      <c r="C58" s="648">
        <v>694</v>
      </c>
      <c r="D58" s="648">
        <v>0</v>
      </c>
      <c r="E58" s="648">
        <v>275</v>
      </c>
      <c r="F58" s="666">
        <v>419</v>
      </c>
      <c r="G58" s="648">
        <v>4190</v>
      </c>
      <c r="H58" s="666">
        <v>0</v>
      </c>
      <c r="I58" s="667">
        <v>2288</v>
      </c>
      <c r="J58" s="648">
        <v>0</v>
      </c>
      <c r="K58" s="648">
        <v>0</v>
      </c>
      <c r="L58" s="648">
        <v>0</v>
      </c>
      <c r="M58" s="648">
        <v>0</v>
      </c>
      <c r="N58" s="648">
        <v>0</v>
      </c>
      <c r="O58" s="648">
        <v>348806</v>
      </c>
      <c r="P58" s="648">
        <v>687316</v>
      </c>
      <c r="Q58" s="648">
        <v>138072</v>
      </c>
      <c r="R58" s="656">
        <v>231.68199991057998</v>
      </c>
      <c r="S58" s="656">
        <v>21.3108041</v>
      </c>
      <c r="T58" s="648">
        <v>666</v>
      </c>
      <c r="U58" s="648">
        <v>0</v>
      </c>
      <c r="V58" s="648">
        <v>263</v>
      </c>
      <c r="W58" s="666">
        <v>403</v>
      </c>
      <c r="X58" s="648">
        <v>4010</v>
      </c>
      <c r="Y58" s="666">
        <v>0</v>
      </c>
      <c r="Z58" s="667" t="s">
        <v>144</v>
      </c>
      <c r="AA58" s="648">
        <v>0</v>
      </c>
      <c r="AB58" s="648">
        <v>0</v>
      </c>
      <c r="AC58" s="648">
        <v>0</v>
      </c>
      <c r="AD58" s="648">
        <v>0</v>
      </c>
      <c r="AE58" s="648">
        <v>0</v>
      </c>
      <c r="AF58" s="648">
        <v>336676</v>
      </c>
      <c r="AG58" s="648">
        <v>660040</v>
      </c>
      <c r="AH58" s="648">
        <v>134615</v>
      </c>
      <c r="AI58" s="656">
        <v>219.500823358</v>
      </c>
      <c r="AJ58" s="656">
        <v>20.7225718</v>
      </c>
      <c r="AK58" s="62">
        <f t="shared" si="6"/>
        <v>4.2042042042042045</v>
      </c>
      <c r="AL58" s="62" t="e">
        <f t="shared" si="6"/>
        <v>#DIV/0!</v>
      </c>
      <c r="AM58" s="62">
        <f t="shared" si="6"/>
        <v>4.562737642585551</v>
      </c>
      <c r="AN58" s="102">
        <f t="shared" si="6"/>
        <v>3.970223325062035</v>
      </c>
      <c r="AO58" s="102">
        <f t="shared" si="6"/>
        <v>4.488778054862843</v>
      </c>
      <c r="AP58" s="102" t="e">
        <f t="shared" si="6"/>
        <v>#DIV/0!</v>
      </c>
      <c r="AQ58" s="102">
        <f t="shared" si="6"/>
        <v>4.6660567246111615</v>
      </c>
      <c r="AR58" s="62" t="e">
        <f t="shared" si="6"/>
        <v>#DIV/0!</v>
      </c>
      <c r="AS58" s="62" t="e">
        <f t="shared" si="6"/>
        <v>#DIV/0!</v>
      </c>
      <c r="AT58" s="102" t="e">
        <f t="shared" si="6"/>
        <v>#DIV/0!</v>
      </c>
      <c r="AU58" s="102" t="e">
        <f t="shared" si="6"/>
        <v>#DIV/0!</v>
      </c>
      <c r="AV58" s="102" t="e">
        <f t="shared" si="6"/>
        <v>#DIV/0!</v>
      </c>
      <c r="AW58" s="62">
        <f t="shared" si="6"/>
        <v>3.60287041547363</v>
      </c>
      <c r="AX58" s="62">
        <f t="shared" si="6"/>
        <v>4.132476819586691</v>
      </c>
      <c r="AY58" s="62">
        <f t="shared" si="6"/>
        <v>2.568064480184229</v>
      </c>
      <c r="AZ58" s="645">
        <f t="shared" si="6"/>
        <v>5.549490141416377</v>
      </c>
      <c r="BA58" s="645">
        <f t="shared" si="3"/>
        <v>2.8386066443741207</v>
      </c>
    </row>
    <row r="59" spans="1:53" ht="15">
      <c r="A59" s="60">
        <v>52</v>
      </c>
      <c r="B59" s="60" t="s">
        <v>94</v>
      </c>
      <c r="C59" s="726">
        <v>122</v>
      </c>
      <c r="D59" s="726">
        <v>0</v>
      </c>
      <c r="E59" s="726">
        <v>35</v>
      </c>
      <c r="F59" s="726">
        <v>87</v>
      </c>
      <c r="G59" s="726">
        <v>0</v>
      </c>
      <c r="H59" s="726">
        <v>0</v>
      </c>
      <c r="I59" s="727">
        <v>0</v>
      </c>
      <c r="J59" s="727">
        <f>'[3]Sheet1'!$B$24</f>
        <v>126855</v>
      </c>
      <c r="K59" s="727">
        <f>+'[3]Sheet1'!$E$24+'[3]Sheet1'!$F$24</f>
        <v>732</v>
      </c>
      <c r="L59" s="727">
        <f>'[3]Sheet1'!$H$24</f>
        <v>155323</v>
      </c>
      <c r="M59" s="724">
        <f>+'[3]Sheet1'!$I$24+'[3]Sheet1'!$J$24</f>
        <v>0.545701697</v>
      </c>
      <c r="N59" s="725">
        <f>'[3]Sheet1'!$L$24</f>
        <v>44.7068581</v>
      </c>
      <c r="O59" s="727">
        <f>'[3]Sheet1'!$M$24</f>
        <v>275630</v>
      </c>
      <c r="P59" s="727">
        <f>'[3]Sheet1'!$P$24+'[3]Sheet1'!$Q$24</f>
        <v>441016</v>
      </c>
      <c r="Q59" s="727">
        <f>'[3]Sheet1'!$S$24</f>
        <v>118943</v>
      </c>
      <c r="R59" s="728">
        <v>172</v>
      </c>
      <c r="S59" s="728">
        <v>21</v>
      </c>
      <c r="T59" s="611">
        <v>122</v>
      </c>
      <c r="U59" s="612">
        <v>0</v>
      </c>
      <c r="V59" s="612">
        <v>35</v>
      </c>
      <c r="W59" s="612">
        <v>87</v>
      </c>
      <c r="X59" s="612">
        <v>0</v>
      </c>
      <c r="Y59" s="612">
        <v>0</v>
      </c>
      <c r="Z59" s="612">
        <v>0</v>
      </c>
      <c r="AA59" s="569">
        <v>134527</v>
      </c>
      <c r="AB59" s="569">
        <v>948</v>
      </c>
      <c r="AC59" s="569">
        <v>175438</v>
      </c>
      <c r="AD59" s="570">
        <v>0.76</v>
      </c>
      <c r="AE59" s="570">
        <v>48.88</v>
      </c>
      <c r="AF59" s="569">
        <v>277991</v>
      </c>
      <c r="AG59" s="569">
        <v>445856</v>
      </c>
      <c r="AH59" s="569">
        <v>135321</v>
      </c>
      <c r="AI59" s="570">
        <v>174</v>
      </c>
      <c r="AJ59" s="570">
        <v>24</v>
      </c>
      <c r="AK59" s="62">
        <f t="shared" si="6"/>
        <v>0</v>
      </c>
      <c r="AL59" s="62" t="e">
        <f t="shared" si="6"/>
        <v>#DIV/0!</v>
      </c>
      <c r="AM59" s="62">
        <f t="shared" si="6"/>
        <v>0</v>
      </c>
      <c r="AN59" s="62">
        <f t="shared" si="6"/>
        <v>0</v>
      </c>
      <c r="AO59" s="62" t="e">
        <f t="shared" si="6"/>
        <v>#DIV/0!</v>
      </c>
      <c r="AP59" s="62" t="e">
        <f t="shared" si="6"/>
        <v>#DIV/0!</v>
      </c>
      <c r="AQ59" s="62" t="e">
        <f t="shared" si="6"/>
        <v>#DIV/0!</v>
      </c>
      <c r="AR59" s="62">
        <f t="shared" si="6"/>
        <v>-5.702944390345433</v>
      </c>
      <c r="AS59" s="62">
        <f t="shared" si="6"/>
        <v>-22.78481012658228</v>
      </c>
      <c r="AT59" s="62">
        <f t="shared" si="6"/>
        <v>-11.465588983002542</v>
      </c>
      <c r="AU59" s="62">
        <f t="shared" si="6"/>
        <v>-28.197145131578942</v>
      </c>
      <c r="AV59" s="62">
        <f t="shared" si="6"/>
        <v>-8.537524345335525</v>
      </c>
      <c r="AW59" s="62">
        <f t="shared" si="6"/>
        <v>-0.8493080711246048</v>
      </c>
      <c r="AX59" s="62">
        <f t="shared" si="6"/>
        <v>-1.085552285939855</v>
      </c>
      <c r="AY59" s="62">
        <f t="shared" si="6"/>
        <v>-12.103073432800526</v>
      </c>
      <c r="AZ59" s="62">
        <f t="shared" si="6"/>
        <v>-1.1494252873563218</v>
      </c>
      <c r="BA59" s="62">
        <f t="shared" si="3"/>
        <v>-12.5</v>
      </c>
    </row>
    <row r="60" spans="1:53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6"/>
        <v>#DIV/0!</v>
      </c>
      <c r="AL60" s="104" t="e">
        <f t="shared" si="6"/>
        <v>#DIV/0!</v>
      </c>
      <c r="AM60" s="104" t="e">
        <f t="shared" si="6"/>
        <v>#DIV/0!</v>
      </c>
      <c r="AN60" s="104" t="e">
        <f t="shared" si="6"/>
        <v>#DIV/0!</v>
      </c>
      <c r="AO60" s="104" t="e">
        <f t="shared" si="6"/>
        <v>#DIV/0!</v>
      </c>
      <c r="AP60" s="104" t="e">
        <f t="shared" si="6"/>
        <v>#DIV/0!</v>
      </c>
      <c r="AQ60" s="104" t="e">
        <f t="shared" si="6"/>
        <v>#DIV/0!</v>
      </c>
      <c r="AR60" s="104" t="e">
        <f t="shared" si="6"/>
        <v>#DIV/0!</v>
      </c>
      <c r="AS60" s="104" t="e">
        <f t="shared" si="6"/>
        <v>#DIV/0!</v>
      </c>
      <c r="AT60" s="104" t="e">
        <f t="shared" si="6"/>
        <v>#DIV/0!</v>
      </c>
      <c r="AU60" s="104" t="e">
        <f t="shared" si="6"/>
        <v>#DIV/0!</v>
      </c>
      <c r="AV60" s="104" t="e">
        <f t="shared" si="6"/>
        <v>#DIV/0!</v>
      </c>
      <c r="AW60" s="104" t="e">
        <f t="shared" si="6"/>
        <v>#DIV/0!</v>
      </c>
      <c r="AX60" s="104" t="e">
        <f t="shared" si="6"/>
        <v>#DIV/0!</v>
      </c>
      <c r="AY60" s="104" t="e">
        <f t="shared" si="6"/>
        <v>#DIV/0!</v>
      </c>
      <c r="AZ60" s="104" t="e">
        <f t="shared" si="6"/>
        <v>#DIV/0!</v>
      </c>
      <c r="BA60" s="104" t="e">
        <f t="shared" si="3"/>
        <v>#DIV/0!</v>
      </c>
    </row>
    <row r="61" spans="1:53" ht="15">
      <c r="A61" s="60">
        <v>54</v>
      </c>
      <c r="B61" s="60" t="s">
        <v>72</v>
      </c>
      <c r="C61" s="9">
        <v>0</v>
      </c>
      <c r="D61" s="9">
        <v>0</v>
      </c>
      <c r="E61" s="9">
        <v>0</v>
      </c>
      <c r="F61" s="9">
        <v>0</v>
      </c>
      <c r="G61" s="612">
        <v>19225</v>
      </c>
      <c r="H61" s="612">
        <v>0</v>
      </c>
      <c r="I61" s="612">
        <v>95823</v>
      </c>
      <c r="J61" s="569">
        <v>628231</v>
      </c>
      <c r="K61" s="569">
        <v>4523</v>
      </c>
      <c r="L61" s="569">
        <v>1575363</v>
      </c>
      <c r="M61" s="570">
        <v>3.0928705</v>
      </c>
      <c r="N61" s="570">
        <v>1262.8346965</v>
      </c>
      <c r="O61" s="613">
        <v>0</v>
      </c>
      <c r="P61" s="613">
        <v>0</v>
      </c>
      <c r="Q61" s="9">
        <v>0</v>
      </c>
      <c r="R61" s="10">
        <v>0</v>
      </c>
      <c r="S61" s="10">
        <v>0</v>
      </c>
      <c r="T61" s="9">
        <v>0</v>
      </c>
      <c r="U61" s="9">
        <v>0</v>
      </c>
      <c r="V61" s="9">
        <v>0</v>
      </c>
      <c r="W61" s="9">
        <v>0</v>
      </c>
      <c r="X61" s="612">
        <v>18836</v>
      </c>
      <c r="Y61" s="612">
        <v>0</v>
      </c>
      <c r="Z61" s="612">
        <v>93057</v>
      </c>
      <c r="AA61" s="569">
        <v>626628</v>
      </c>
      <c r="AB61" s="569">
        <v>4344</v>
      </c>
      <c r="AC61" s="569">
        <v>1520059</v>
      </c>
      <c r="AD61" s="570">
        <v>2.99</v>
      </c>
      <c r="AE61" s="570">
        <v>1189.49</v>
      </c>
      <c r="AF61" s="613">
        <v>0</v>
      </c>
      <c r="AG61" s="613">
        <v>0</v>
      </c>
      <c r="AH61" s="9">
        <v>0</v>
      </c>
      <c r="AI61" s="10">
        <v>0</v>
      </c>
      <c r="AJ61" s="10">
        <v>0</v>
      </c>
      <c r="AK61" s="62" t="e">
        <f t="shared" si="6"/>
        <v>#DIV/0!</v>
      </c>
      <c r="AL61" s="62" t="e">
        <f t="shared" si="6"/>
        <v>#DIV/0!</v>
      </c>
      <c r="AM61" s="62" t="e">
        <f t="shared" si="6"/>
        <v>#DIV/0!</v>
      </c>
      <c r="AN61" s="62" t="e">
        <f t="shared" si="6"/>
        <v>#DIV/0!</v>
      </c>
      <c r="AO61" s="62">
        <f t="shared" si="6"/>
        <v>2.0651943087704394</v>
      </c>
      <c r="AP61" s="62" t="e">
        <f t="shared" si="6"/>
        <v>#DIV/0!</v>
      </c>
      <c r="AQ61" s="62">
        <f t="shared" si="6"/>
        <v>2.9723717721396565</v>
      </c>
      <c r="AR61" s="62">
        <f t="shared" si="6"/>
        <v>0.25581365658732136</v>
      </c>
      <c r="AS61" s="62">
        <f t="shared" si="6"/>
        <v>4.120626151012892</v>
      </c>
      <c r="AT61" s="62">
        <f t="shared" si="6"/>
        <v>3.6382798299276544</v>
      </c>
      <c r="AU61" s="62">
        <f t="shared" si="6"/>
        <v>3.440484949832771</v>
      </c>
      <c r="AV61" s="62">
        <f t="shared" si="6"/>
        <v>6.1660624721519355</v>
      </c>
      <c r="AW61" s="62" t="e">
        <f t="shared" si="6"/>
        <v>#DIV/0!</v>
      </c>
      <c r="AX61" s="62" t="e">
        <f t="shared" si="6"/>
        <v>#DIV/0!</v>
      </c>
      <c r="AY61" s="62" t="e">
        <f t="shared" si="6"/>
        <v>#DIV/0!</v>
      </c>
      <c r="AZ61" s="62" t="e">
        <f t="shared" si="6"/>
        <v>#DIV/0!</v>
      </c>
      <c r="BA61" s="62" t="e">
        <f t="shared" si="3"/>
        <v>#DIV/0!</v>
      </c>
    </row>
    <row r="62" spans="1:53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6"/>
        <v>#DIV/0!</v>
      </c>
      <c r="AL62" s="104" t="e">
        <f t="shared" si="6"/>
        <v>#DIV/0!</v>
      </c>
      <c r="AM62" s="104" t="e">
        <f t="shared" si="6"/>
        <v>#DIV/0!</v>
      </c>
      <c r="AN62" s="104" t="e">
        <f t="shared" si="6"/>
        <v>#DIV/0!</v>
      </c>
      <c r="AO62" s="104" t="e">
        <f t="shared" si="6"/>
        <v>#DIV/0!</v>
      </c>
      <c r="AP62" s="104" t="e">
        <f t="shared" si="6"/>
        <v>#DIV/0!</v>
      </c>
      <c r="AQ62" s="104" t="e">
        <f t="shared" si="6"/>
        <v>#DIV/0!</v>
      </c>
      <c r="AR62" s="104" t="e">
        <f t="shared" si="6"/>
        <v>#DIV/0!</v>
      </c>
      <c r="AS62" s="104" t="e">
        <f t="shared" si="6"/>
        <v>#DIV/0!</v>
      </c>
      <c r="AT62" s="104" t="e">
        <f t="shared" si="6"/>
        <v>#DIV/0!</v>
      </c>
      <c r="AU62" s="104" t="e">
        <f t="shared" si="6"/>
        <v>#DIV/0!</v>
      </c>
      <c r="AV62" s="104" t="e">
        <f t="shared" si="6"/>
        <v>#DIV/0!</v>
      </c>
      <c r="AW62" s="104" t="e">
        <f t="shared" si="6"/>
        <v>#DIV/0!</v>
      </c>
      <c r="AX62" s="104" t="e">
        <f t="shared" si="6"/>
        <v>#DIV/0!</v>
      </c>
      <c r="AY62" s="104" t="e">
        <f t="shared" si="6"/>
        <v>#DIV/0!</v>
      </c>
      <c r="AZ62" s="104" t="e">
        <f t="shared" si="6"/>
        <v>#DIV/0!</v>
      </c>
      <c r="BA62" s="104" t="e">
        <f t="shared" si="3"/>
        <v>#DIV/0!</v>
      </c>
    </row>
    <row r="63" spans="1:53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6"/>
        <v>#DIV/0!</v>
      </c>
      <c r="AL63" s="104" t="e">
        <f t="shared" si="6"/>
        <v>#DIV/0!</v>
      </c>
      <c r="AM63" s="104" t="e">
        <f t="shared" si="6"/>
        <v>#DIV/0!</v>
      </c>
      <c r="AN63" s="104" t="e">
        <f t="shared" si="6"/>
        <v>#DIV/0!</v>
      </c>
      <c r="AO63" s="104" t="e">
        <f t="shared" si="6"/>
        <v>#DIV/0!</v>
      </c>
      <c r="AP63" s="104" t="e">
        <f t="shared" si="6"/>
        <v>#DIV/0!</v>
      </c>
      <c r="AQ63" s="104" t="e">
        <f t="shared" si="6"/>
        <v>#DIV/0!</v>
      </c>
      <c r="AR63" s="104" t="e">
        <f t="shared" si="6"/>
        <v>#DIV/0!</v>
      </c>
      <c r="AS63" s="104" t="e">
        <f t="shared" si="6"/>
        <v>#DIV/0!</v>
      </c>
      <c r="AT63" s="104" t="e">
        <f t="shared" si="6"/>
        <v>#DIV/0!</v>
      </c>
      <c r="AU63" s="104" t="e">
        <f t="shared" si="6"/>
        <v>#DIV/0!</v>
      </c>
      <c r="AV63" s="104" t="e">
        <f t="shared" si="6"/>
        <v>#DIV/0!</v>
      </c>
      <c r="AW63" s="104" t="e">
        <f t="shared" si="6"/>
        <v>#DIV/0!</v>
      </c>
      <c r="AX63" s="104" t="e">
        <f t="shared" si="6"/>
        <v>#DIV/0!</v>
      </c>
      <c r="AY63" s="104" t="e">
        <f t="shared" si="6"/>
        <v>#DIV/0!</v>
      </c>
      <c r="AZ63" s="104" t="e">
        <f t="shared" si="6"/>
        <v>#DIV/0!</v>
      </c>
      <c r="BA63" s="104" t="e">
        <f t="shared" si="3"/>
        <v>#DIV/0!</v>
      </c>
    </row>
    <row r="64" spans="1:53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6"/>
        <v>#DIV/0!</v>
      </c>
      <c r="AL64" s="104" t="e">
        <f t="shared" si="6"/>
        <v>#DIV/0!</v>
      </c>
      <c r="AM64" s="104" t="e">
        <f t="shared" si="6"/>
        <v>#DIV/0!</v>
      </c>
      <c r="AN64" s="104" t="e">
        <f t="shared" si="6"/>
        <v>#DIV/0!</v>
      </c>
      <c r="AO64" s="104" t="e">
        <f t="shared" si="6"/>
        <v>#DIV/0!</v>
      </c>
      <c r="AP64" s="104" t="e">
        <f t="shared" si="6"/>
        <v>#DIV/0!</v>
      </c>
      <c r="AQ64" s="104" t="e">
        <f t="shared" si="6"/>
        <v>#DIV/0!</v>
      </c>
      <c r="AR64" s="104" t="e">
        <f t="shared" si="6"/>
        <v>#DIV/0!</v>
      </c>
      <c r="AS64" s="104" t="e">
        <f t="shared" si="6"/>
        <v>#DIV/0!</v>
      </c>
      <c r="AT64" s="104" t="e">
        <f t="shared" si="6"/>
        <v>#DIV/0!</v>
      </c>
      <c r="AU64" s="104" t="e">
        <f t="shared" si="6"/>
        <v>#DIV/0!</v>
      </c>
      <c r="AV64" s="104" t="e">
        <f t="shared" si="6"/>
        <v>#DIV/0!</v>
      </c>
      <c r="AW64" s="104" t="e">
        <f t="shared" si="6"/>
        <v>#DIV/0!</v>
      </c>
      <c r="AX64" s="104" t="e">
        <f t="shared" si="6"/>
        <v>#DIV/0!</v>
      </c>
      <c r="AY64" s="104" t="e">
        <f t="shared" si="6"/>
        <v>#DIV/0!</v>
      </c>
      <c r="AZ64" s="104" t="e">
        <f t="shared" si="6"/>
        <v>#DIV/0!</v>
      </c>
      <c r="BA64" s="104" t="e">
        <f t="shared" si="3"/>
        <v>#DIV/0!</v>
      </c>
    </row>
    <row r="65" spans="1:53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6"/>
        <v>#DIV/0!</v>
      </c>
      <c r="AL65" s="104" t="e">
        <f t="shared" si="6"/>
        <v>#DIV/0!</v>
      </c>
      <c r="AM65" s="104" t="e">
        <f t="shared" si="6"/>
        <v>#DIV/0!</v>
      </c>
      <c r="AN65" s="104" t="e">
        <f t="shared" si="6"/>
        <v>#DIV/0!</v>
      </c>
      <c r="AO65" s="104" t="e">
        <f t="shared" si="6"/>
        <v>#DIV/0!</v>
      </c>
      <c r="AP65" s="104" t="e">
        <f t="shared" si="6"/>
        <v>#DIV/0!</v>
      </c>
      <c r="AQ65" s="104" t="e">
        <f t="shared" si="6"/>
        <v>#DIV/0!</v>
      </c>
      <c r="AR65" s="104" t="e">
        <f t="shared" si="6"/>
        <v>#DIV/0!</v>
      </c>
      <c r="AS65" s="104" t="e">
        <f t="shared" si="6"/>
        <v>#DIV/0!</v>
      </c>
      <c r="AT65" s="104" t="e">
        <f t="shared" si="6"/>
        <v>#DIV/0!</v>
      </c>
      <c r="AU65" s="104" t="e">
        <f t="shared" si="6"/>
        <v>#DIV/0!</v>
      </c>
      <c r="AV65" s="104" t="e">
        <f t="shared" si="6"/>
        <v>#DIV/0!</v>
      </c>
      <c r="AW65" s="104" t="e">
        <f t="shared" si="6"/>
        <v>#DIV/0!</v>
      </c>
      <c r="AX65" s="104" t="e">
        <f t="shared" si="6"/>
        <v>#DIV/0!</v>
      </c>
      <c r="AY65" s="104" t="e">
        <f t="shared" si="6"/>
        <v>#DIV/0!</v>
      </c>
      <c r="AZ65" s="104" t="e">
        <f t="shared" si="6"/>
        <v>#DIV/0!</v>
      </c>
      <c r="BA65" s="104" t="e">
        <f t="shared" si="3"/>
        <v>#DIV/0!</v>
      </c>
    </row>
    <row r="66" spans="1:53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6"/>
        <v>#DIV/0!</v>
      </c>
      <c r="AL66" s="104" t="e">
        <f t="shared" si="6"/>
        <v>#DIV/0!</v>
      </c>
      <c r="AM66" s="104" t="e">
        <f t="shared" si="6"/>
        <v>#DIV/0!</v>
      </c>
      <c r="AN66" s="104" t="e">
        <f t="shared" si="6"/>
        <v>#DIV/0!</v>
      </c>
      <c r="AO66" s="104" t="e">
        <f t="shared" si="6"/>
        <v>#DIV/0!</v>
      </c>
      <c r="AP66" s="104" t="e">
        <f t="shared" si="6"/>
        <v>#DIV/0!</v>
      </c>
      <c r="AQ66" s="104" t="e">
        <f t="shared" si="6"/>
        <v>#DIV/0!</v>
      </c>
      <c r="AR66" s="104" t="e">
        <f t="shared" si="6"/>
        <v>#DIV/0!</v>
      </c>
      <c r="AS66" s="104" t="e">
        <f t="shared" si="6"/>
        <v>#DIV/0!</v>
      </c>
      <c r="AT66" s="104" t="e">
        <f t="shared" si="6"/>
        <v>#DIV/0!</v>
      </c>
      <c r="AU66" s="104" t="e">
        <f t="shared" si="6"/>
        <v>#DIV/0!</v>
      </c>
      <c r="AV66" s="104" t="e">
        <f t="shared" si="6"/>
        <v>#DIV/0!</v>
      </c>
      <c r="AW66" s="104" t="e">
        <f t="shared" si="6"/>
        <v>#DIV/0!</v>
      </c>
      <c r="AX66" s="104" t="e">
        <f t="shared" si="6"/>
        <v>#DIV/0!</v>
      </c>
      <c r="AY66" s="104" t="e">
        <f t="shared" si="6"/>
        <v>#DIV/0!</v>
      </c>
      <c r="AZ66" s="104" t="e">
        <f t="shared" si="6"/>
        <v>#DIV/0!</v>
      </c>
      <c r="BA66" s="104" t="e">
        <f t="shared" si="3"/>
        <v>#DIV/0!</v>
      </c>
    </row>
    <row r="67" spans="1:53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6"/>
        <v>#DIV/0!</v>
      </c>
      <c r="AL67" s="104" t="e">
        <f t="shared" si="6"/>
        <v>#DIV/0!</v>
      </c>
      <c r="AM67" s="104" t="e">
        <f t="shared" si="6"/>
        <v>#DIV/0!</v>
      </c>
      <c r="AN67" s="104" t="e">
        <f t="shared" si="6"/>
        <v>#DIV/0!</v>
      </c>
      <c r="AO67" s="104" t="e">
        <f t="shared" si="6"/>
        <v>#DIV/0!</v>
      </c>
      <c r="AP67" s="104" t="e">
        <f t="shared" si="6"/>
        <v>#DIV/0!</v>
      </c>
      <c r="AQ67" s="104" t="e">
        <f t="shared" si="6"/>
        <v>#DIV/0!</v>
      </c>
      <c r="AR67" s="104" t="e">
        <f t="shared" si="6"/>
        <v>#DIV/0!</v>
      </c>
      <c r="AS67" s="104" t="e">
        <f t="shared" si="6"/>
        <v>#DIV/0!</v>
      </c>
      <c r="AT67" s="104" t="e">
        <f t="shared" si="6"/>
        <v>#DIV/0!</v>
      </c>
      <c r="AU67" s="104" t="e">
        <f t="shared" si="6"/>
        <v>#DIV/0!</v>
      </c>
      <c r="AV67" s="104" t="e">
        <f t="shared" si="6"/>
        <v>#DIV/0!</v>
      </c>
      <c r="AW67" s="104" t="e">
        <f t="shared" si="6"/>
        <v>#DIV/0!</v>
      </c>
      <c r="AX67" s="104" t="e">
        <f t="shared" si="6"/>
        <v>#DIV/0!</v>
      </c>
      <c r="AY67" s="104" t="e">
        <f t="shared" si="6"/>
        <v>#DIV/0!</v>
      </c>
      <c r="AZ67" s="104" t="e">
        <f t="shared" si="6"/>
        <v>#DIV/0!</v>
      </c>
      <c r="BA67" s="104" t="e">
        <f t="shared" si="3"/>
        <v>#DIV/0!</v>
      </c>
    </row>
    <row r="68" spans="1:53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6"/>
        <v>#DIV/0!</v>
      </c>
      <c r="AL68" s="104" t="e">
        <f t="shared" si="6"/>
        <v>#DIV/0!</v>
      </c>
      <c r="AM68" s="104" t="e">
        <f t="shared" si="6"/>
        <v>#DIV/0!</v>
      </c>
      <c r="AN68" s="104" t="e">
        <f t="shared" si="6"/>
        <v>#DIV/0!</v>
      </c>
      <c r="AO68" s="104" t="e">
        <f t="shared" si="6"/>
        <v>#DIV/0!</v>
      </c>
      <c r="AP68" s="104" t="e">
        <f t="shared" si="6"/>
        <v>#DIV/0!</v>
      </c>
      <c r="AQ68" s="104" t="e">
        <f t="shared" si="6"/>
        <v>#DIV/0!</v>
      </c>
      <c r="AR68" s="104" t="e">
        <f t="shared" si="6"/>
        <v>#DIV/0!</v>
      </c>
      <c r="AS68" s="104" t="e">
        <f t="shared" si="6"/>
        <v>#DIV/0!</v>
      </c>
      <c r="AT68" s="104" t="e">
        <f t="shared" si="6"/>
        <v>#DIV/0!</v>
      </c>
      <c r="AU68" s="104" t="e">
        <f t="shared" si="6"/>
        <v>#DIV/0!</v>
      </c>
      <c r="AV68" s="104" t="e">
        <f t="shared" si="6"/>
        <v>#DIV/0!</v>
      </c>
      <c r="AW68" s="104" t="e">
        <f t="shared" si="6"/>
        <v>#DIV/0!</v>
      </c>
      <c r="AX68" s="104" t="e">
        <f t="shared" si="6"/>
        <v>#DIV/0!</v>
      </c>
      <c r="AY68" s="104" t="e">
        <f t="shared" si="6"/>
        <v>#DIV/0!</v>
      </c>
      <c r="AZ68" s="104" t="e">
        <f t="shared" si="6"/>
        <v>#DIV/0!</v>
      </c>
      <c r="BA68" s="104" t="e">
        <f t="shared" si="3"/>
        <v>#DIV/0!</v>
      </c>
    </row>
    <row r="69" spans="1:53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6"/>
        <v>#DIV/0!</v>
      </c>
      <c r="AL69" s="104" t="e">
        <f t="shared" si="6"/>
        <v>#DIV/0!</v>
      </c>
      <c r="AM69" s="104" t="e">
        <f t="shared" si="6"/>
        <v>#DIV/0!</v>
      </c>
      <c r="AN69" s="104" t="e">
        <f t="shared" si="6"/>
        <v>#DIV/0!</v>
      </c>
      <c r="AO69" s="104" t="e">
        <f t="shared" si="6"/>
        <v>#DIV/0!</v>
      </c>
      <c r="AP69" s="104" t="e">
        <f t="shared" si="6"/>
        <v>#DIV/0!</v>
      </c>
      <c r="AQ69" s="104" t="e">
        <f t="shared" si="6"/>
        <v>#DIV/0!</v>
      </c>
      <c r="AR69" s="104" t="e">
        <f t="shared" si="6"/>
        <v>#DIV/0!</v>
      </c>
      <c r="AS69" s="104" t="e">
        <f t="shared" si="6"/>
        <v>#DIV/0!</v>
      </c>
      <c r="AT69" s="104" t="e">
        <f t="shared" si="6"/>
        <v>#DIV/0!</v>
      </c>
      <c r="AU69" s="104" t="e">
        <f t="shared" si="6"/>
        <v>#DIV/0!</v>
      </c>
      <c r="AV69" s="104" t="e">
        <f t="shared" si="6"/>
        <v>#DIV/0!</v>
      </c>
      <c r="AW69" s="104" t="e">
        <f t="shared" si="6"/>
        <v>#DIV/0!</v>
      </c>
      <c r="AX69" s="104" t="e">
        <f t="shared" si="6"/>
        <v>#DIV/0!</v>
      </c>
      <c r="AY69" s="104" t="e">
        <f t="shared" si="6"/>
        <v>#DIV/0!</v>
      </c>
      <c r="AZ69" s="104" t="e">
        <f t="shared" si="6"/>
        <v>#DIV/0!</v>
      </c>
      <c r="BA69" s="104" t="e">
        <f t="shared" si="3"/>
        <v>#DIV/0!</v>
      </c>
    </row>
    <row r="70" spans="1:53" ht="15">
      <c r="A70" s="60">
        <v>63</v>
      </c>
      <c r="B70" s="60" t="s">
        <v>73</v>
      </c>
      <c r="C70" s="611">
        <v>0</v>
      </c>
      <c r="D70" s="612">
        <v>0</v>
      </c>
      <c r="E70" s="612">
        <v>0</v>
      </c>
      <c r="F70" s="612">
        <v>0</v>
      </c>
      <c r="G70" s="612">
        <v>0</v>
      </c>
      <c r="H70" s="612">
        <v>0</v>
      </c>
      <c r="I70" s="612">
        <v>0</v>
      </c>
      <c r="J70" s="569">
        <v>0</v>
      </c>
      <c r="K70" s="569">
        <v>0</v>
      </c>
      <c r="L70" s="569">
        <v>0</v>
      </c>
      <c r="M70" s="570">
        <v>0</v>
      </c>
      <c r="N70" s="570">
        <v>0</v>
      </c>
      <c r="O70" s="569">
        <v>16319</v>
      </c>
      <c r="P70" s="569">
        <v>1474</v>
      </c>
      <c r="Q70" s="569">
        <v>1027</v>
      </c>
      <c r="R70" s="570">
        <v>0.9125469820000001</v>
      </c>
      <c r="S70" s="570">
        <v>0.364175998</v>
      </c>
      <c r="T70" s="611">
        <v>0</v>
      </c>
      <c r="U70" s="612">
        <v>0</v>
      </c>
      <c r="V70" s="612">
        <v>0</v>
      </c>
      <c r="W70" s="612">
        <v>0</v>
      </c>
      <c r="X70" s="612">
        <v>0</v>
      </c>
      <c r="Y70" s="612">
        <v>0</v>
      </c>
      <c r="Z70" s="612">
        <v>0</v>
      </c>
      <c r="AA70" s="569">
        <v>0</v>
      </c>
      <c r="AB70" s="569">
        <v>0</v>
      </c>
      <c r="AC70" s="569">
        <v>0</v>
      </c>
      <c r="AD70" s="570">
        <v>0</v>
      </c>
      <c r="AE70" s="570">
        <v>0</v>
      </c>
      <c r="AF70" s="569">
        <v>18312</v>
      </c>
      <c r="AG70" s="569">
        <v>1837</v>
      </c>
      <c r="AH70" s="569">
        <v>1604</v>
      </c>
      <c r="AI70" s="570">
        <v>1.12</v>
      </c>
      <c r="AJ70" s="570">
        <v>0.53</v>
      </c>
      <c r="AK70" s="70" t="e">
        <f t="shared" si="6"/>
        <v>#DIV/0!</v>
      </c>
      <c r="AL70" s="62" t="e">
        <f t="shared" si="6"/>
        <v>#DIV/0!</v>
      </c>
      <c r="AM70" s="70" t="e">
        <f t="shared" si="6"/>
        <v>#DIV/0!</v>
      </c>
      <c r="AN70" s="62" t="e">
        <f t="shared" si="6"/>
        <v>#DIV/0!</v>
      </c>
      <c r="AO70" s="62" t="e">
        <f t="shared" si="6"/>
        <v>#DIV/0!</v>
      </c>
      <c r="AP70" s="62" t="e">
        <f t="shared" si="6"/>
        <v>#DIV/0!</v>
      </c>
      <c r="AQ70" s="62" t="e">
        <f t="shared" si="6"/>
        <v>#DIV/0!</v>
      </c>
      <c r="AR70" s="70" t="e">
        <f t="shared" si="6"/>
        <v>#DIV/0!</v>
      </c>
      <c r="AS70" s="62" t="e">
        <f t="shared" si="6"/>
        <v>#DIV/0!</v>
      </c>
      <c r="AT70" s="102" t="e">
        <f t="shared" si="6"/>
        <v>#DIV/0!</v>
      </c>
      <c r="AU70" s="102" t="e">
        <f t="shared" si="6"/>
        <v>#DIV/0!</v>
      </c>
      <c r="AV70" s="102" t="e">
        <f t="shared" si="6"/>
        <v>#DIV/0!</v>
      </c>
      <c r="AW70" s="102">
        <f t="shared" si="6"/>
        <v>-10.883573612931412</v>
      </c>
      <c r="AX70" s="645">
        <f t="shared" si="6"/>
        <v>-19.760479041916167</v>
      </c>
      <c r="AY70" s="70">
        <f t="shared" si="6"/>
        <v>-35.97256857855361</v>
      </c>
      <c r="AZ70" s="645">
        <f t="shared" si="6"/>
        <v>-18.522590892857146</v>
      </c>
      <c r="BA70" s="70">
        <f t="shared" si="3"/>
        <v>-31.287547547169815</v>
      </c>
    </row>
    <row r="71" spans="1:53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t="shared" si="6"/>
        <v>#DIV/0!</v>
      </c>
      <c r="AL71" s="104" t="e">
        <f t="shared" si="6"/>
        <v>#DIV/0!</v>
      </c>
      <c r="AM71" s="104" t="e">
        <f t="shared" si="6"/>
        <v>#DIV/0!</v>
      </c>
      <c r="AN71" s="104" t="e">
        <f t="shared" si="6"/>
        <v>#DIV/0!</v>
      </c>
      <c r="AO71" s="104" t="e">
        <f t="shared" si="6"/>
        <v>#DIV/0!</v>
      </c>
      <c r="AP71" s="104" t="e">
        <f t="shared" si="6"/>
        <v>#DIV/0!</v>
      </c>
      <c r="AQ71" s="104" t="e">
        <f t="shared" si="6"/>
        <v>#DIV/0!</v>
      </c>
      <c r="AR71" s="104" t="e">
        <f t="shared" si="6"/>
        <v>#DIV/0!</v>
      </c>
      <c r="AS71" s="104" t="e">
        <f t="shared" si="6"/>
        <v>#DIV/0!</v>
      </c>
      <c r="AT71" s="104" t="e">
        <f t="shared" si="6"/>
        <v>#DIV/0!</v>
      </c>
      <c r="AU71" s="104" t="e">
        <f t="shared" si="6"/>
        <v>#DIV/0!</v>
      </c>
      <c r="AV71" s="104" t="e">
        <f t="shared" si="6"/>
        <v>#DIV/0!</v>
      </c>
      <c r="AW71" s="104" t="e">
        <f t="shared" si="6"/>
        <v>#DIV/0!</v>
      </c>
      <c r="AX71" s="104" t="e">
        <f t="shared" si="6"/>
        <v>#DIV/0!</v>
      </c>
      <c r="AY71" s="104" t="e">
        <f t="shared" si="6"/>
        <v>#DIV/0!</v>
      </c>
      <c r="AZ71" s="104" t="e">
        <f aca="true" t="shared" si="7" ref="AK71:AZ86">(R71-AI71)/AI71*100</f>
        <v>#DIV/0!</v>
      </c>
      <c r="BA71" s="104" t="e">
        <f t="shared" si="3"/>
        <v>#DIV/0!</v>
      </c>
    </row>
    <row r="72" spans="1:53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7"/>
        <v>#DIV/0!</v>
      </c>
      <c r="AL72" s="104" t="e">
        <f t="shared" si="7"/>
        <v>#DIV/0!</v>
      </c>
      <c r="AM72" s="104" t="e">
        <f t="shared" si="7"/>
        <v>#DIV/0!</v>
      </c>
      <c r="AN72" s="104" t="e">
        <f t="shared" si="7"/>
        <v>#DIV/0!</v>
      </c>
      <c r="AO72" s="104" t="e">
        <f t="shared" si="7"/>
        <v>#DIV/0!</v>
      </c>
      <c r="AP72" s="104" t="e">
        <f t="shared" si="7"/>
        <v>#DIV/0!</v>
      </c>
      <c r="AQ72" s="104" t="e">
        <f t="shared" si="7"/>
        <v>#DIV/0!</v>
      </c>
      <c r="AR72" s="104" t="e">
        <f t="shared" si="7"/>
        <v>#DIV/0!</v>
      </c>
      <c r="AS72" s="104" t="e">
        <f t="shared" si="7"/>
        <v>#DIV/0!</v>
      </c>
      <c r="AT72" s="104" t="e">
        <f t="shared" si="7"/>
        <v>#DIV/0!</v>
      </c>
      <c r="AU72" s="104" t="e">
        <f t="shared" si="7"/>
        <v>#DIV/0!</v>
      </c>
      <c r="AV72" s="104" t="e">
        <f t="shared" si="7"/>
        <v>#DIV/0!</v>
      </c>
      <c r="AW72" s="104" t="e">
        <f t="shared" si="7"/>
        <v>#DIV/0!</v>
      </c>
      <c r="AX72" s="104" t="e">
        <f t="shared" si="7"/>
        <v>#DIV/0!</v>
      </c>
      <c r="AY72" s="104" t="e">
        <f t="shared" si="7"/>
        <v>#DIV/0!</v>
      </c>
      <c r="AZ72" s="104" t="e">
        <f t="shared" si="7"/>
        <v>#DIV/0!</v>
      </c>
      <c r="BA72" s="104" t="e">
        <f t="shared" si="3"/>
        <v>#DIV/0!</v>
      </c>
    </row>
    <row r="73" spans="1:53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7"/>
        <v>#DIV/0!</v>
      </c>
      <c r="AL73" s="104" t="e">
        <f t="shared" si="7"/>
        <v>#DIV/0!</v>
      </c>
      <c r="AM73" s="104" t="e">
        <f t="shared" si="7"/>
        <v>#DIV/0!</v>
      </c>
      <c r="AN73" s="104" t="e">
        <f t="shared" si="7"/>
        <v>#DIV/0!</v>
      </c>
      <c r="AO73" s="104" t="e">
        <f t="shared" si="7"/>
        <v>#DIV/0!</v>
      </c>
      <c r="AP73" s="104" t="e">
        <f t="shared" si="7"/>
        <v>#DIV/0!</v>
      </c>
      <c r="AQ73" s="104" t="e">
        <f t="shared" si="7"/>
        <v>#DIV/0!</v>
      </c>
      <c r="AR73" s="104" t="e">
        <f t="shared" si="7"/>
        <v>#DIV/0!</v>
      </c>
      <c r="AS73" s="104" t="e">
        <f t="shared" si="7"/>
        <v>#DIV/0!</v>
      </c>
      <c r="AT73" s="104" t="e">
        <f t="shared" si="7"/>
        <v>#DIV/0!</v>
      </c>
      <c r="AU73" s="104" t="e">
        <f t="shared" si="7"/>
        <v>#DIV/0!</v>
      </c>
      <c r="AV73" s="104" t="e">
        <f t="shared" si="7"/>
        <v>#DIV/0!</v>
      </c>
      <c r="AW73" s="104" t="e">
        <f t="shared" si="7"/>
        <v>#DIV/0!</v>
      </c>
      <c r="AX73" s="104" t="e">
        <f t="shared" si="7"/>
        <v>#DIV/0!</v>
      </c>
      <c r="AY73" s="104" t="e">
        <f t="shared" si="7"/>
        <v>#DIV/0!</v>
      </c>
      <c r="AZ73" s="104" t="e">
        <f t="shared" si="7"/>
        <v>#DIV/0!</v>
      </c>
      <c r="BA73" s="104" t="e">
        <f t="shared" si="3"/>
        <v>#DIV/0!</v>
      </c>
    </row>
    <row r="74" spans="1:53" ht="15">
      <c r="A74" s="60">
        <v>67</v>
      </c>
      <c r="B74" s="60" t="s">
        <v>74</v>
      </c>
      <c r="C74" s="614">
        <v>695</v>
      </c>
      <c r="D74" s="615">
        <v>0</v>
      </c>
      <c r="E74" s="615">
        <v>58</v>
      </c>
      <c r="F74" s="615">
        <v>637</v>
      </c>
      <c r="G74" s="616">
        <v>11397</v>
      </c>
      <c r="H74" s="615">
        <v>0</v>
      </c>
      <c r="I74" s="616">
        <v>7427</v>
      </c>
      <c r="J74" s="617">
        <v>2336922</v>
      </c>
      <c r="K74" s="615">
        <v>25969</v>
      </c>
      <c r="L74" s="618">
        <v>6212500</v>
      </c>
      <c r="M74" s="570">
        <v>20.07</v>
      </c>
      <c r="N74" s="570">
        <v>1675.879459115</v>
      </c>
      <c r="O74" s="617">
        <v>2147127</v>
      </c>
      <c r="P74" s="617">
        <v>3476427</v>
      </c>
      <c r="Q74" s="617">
        <v>1650153</v>
      </c>
      <c r="R74" s="619">
        <v>1194.8</v>
      </c>
      <c r="S74" s="620">
        <v>335.6</v>
      </c>
      <c r="T74" s="614">
        <v>695</v>
      </c>
      <c r="U74" s="615">
        <v>0</v>
      </c>
      <c r="V74" s="615">
        <v>58</v>
      </c>
      <c r="W74" s="615">
        <v>637</v>
      </c>
      <c r="X74" s="616">
        <v>11251</v>
      </c>
      <c r="Y74" s="615">
        <v>0</v>
      </c>
      <c r="Z74" s="616">
        <v>7519</v>
      </c>
      <c r="AA74" s="617">
        <v>2331126</v>
      </c>
      <c r="AB74" s="615">
        <v>27841</v>
      </c>
      <c r="AC74" s="618">
        <v>6771932</v>
      </c>
      <c r="AD74" s="570">
        <v>21.81</v>
      </c>
      <c r="AE74" s="570">
        <v>1774.47</v>
      </c>
      <c r="AF74" s="617">
        <v>2139978</v>
      </c>
      <c r="AG74" s="617">
        <v>3496864</v>
      </c>
      <c r="AH74" s="617">
        <v>1629888</v>
      </c>
      <c r="AI74" s="619">
        <v>1209</v>
      </c>
      <c r="AJ74" s="620">
        <v>333.4</v>
      </c>
      <c r="AK74" s="62">
        <f t="shared" si="7"/>
        <v>0</v>
      </c>
      <c r="AL74" s="62" t="e">
        <f t="shared" si="7"/>
        <v>#DIV/0!</v>
      </c>
      <c r="AM74" s="62">
        <f t="shared" si="7"/>
        <v>0</v>
      </c>
      <c r="AN74" s="62">
        <f t="shared" si="7"/>
        <v>0</v>
      </c>
      <c r="AO74" s="62">
        <f t="shared" si="7"/>
        <v>1.2976624300062216</v>
      </c>
      <c r="AP74" s="62" t="e">
        <f t="shared" si="7"/>
        <v>#DIV/0!</v>
      </c>
      <c r="AQ74" s="62">
        <f t="shared" si="7"/>
        <v>-1.2235669636919804</v>
      </c>
      <c r="AR74" s="62">
        <f t="shared" si="7"/>
        <v>0.2486352089076266</v>
      </c>
      <c r="AS74" s="62">
        <f t="shared" si="7"/>
        <v>-6.72389641176682</v>
      </c>
      <c r="AT74" s="62">
        <f t="shared" si="7"/>
        <v>-8.261039833241089</v>
      </c>
      <c r="AU74" s="62">
        <f t="shared" si="7"/>
        <v>-7.977991746905083</v>
      </c>
      <c r="AV74" s="62">
        <f t="shared" si="7"/>
        <v>-5.556055660845216</v>
      </c>
      <c r="AW74" s="62">
        <f t="shared" si="7"/>
        <v>0.3340688549134617</v>
      </c>
      <c r="AX74" s="62">
        <f t="shared" si="7"/>
        <v>-0.5844379421104167</v>
      </c>
      <c r="AY74" s="62">
        <f t="shared" si="7"/>
        <v>1.243336965484745</v>
      </c>
      <c r="AZ74" s="62">
        <f t="shared" si="7"/>
        <v>-1.1745244003308557</v>
      </c>
      <c r="BA74" s="62">
        <f t="shared" si="3"/>
        <v>0.6598680263947347</v>
      </c>
    </row>
    <row r="75" spans="1:53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7"/>
        <v>#DIV/0!</v>
      </c>
      <c r="AL75" s="104" t="e">
        <f t="shared" si="7"/>
        <v>#DIV/0!</v>
      </c>
      <c r="AM75" s="104" t="e">
        <f t="shared" si="7"/>
        <v>#DIV/0!</v>
      </c>
      <c r="AN75" s="104" t="e">
        <f t="shared" si="7"/>
        <v>#DIV/0!</v>
      </c>
      <c r="AO75" s="104" t="e">
        <f t="shared" si="7"/>
        <v>#DIV/0!</v>
      </c>
      <c r="AP75" s="104" t="e">
        <f t="shared" si="7"/>
        <v>#DIV/0!</v>
      </c>
      <c r="AQ75" s="104" t="e">
        <f t="shared" si="7"/>
        <v>#DIV/0!</v>
      </c>
      <c r="AR75" s="104" t="e">
        <f t="shared" si="7"/>
        <v>#DIV/0!</v>
      </c>
      <c r="AS75" s="104" t="e">
        <f t="shared" si="7"/>
        <v>#DIV/0!</v>
      </c>
      <c r="AT75" s="104" t="e">
        <f t="shared" si="7"/>
        <v>#DIV/0!</v>
      </c>
      <c r="AU75" s="104" t="e">
        <f t="shared" si="7"/>
        <v>#DIV/0!</v>
      </c>
      <c r="AV75" s="104" t="e">
        <f t="shared" si="7"/>
        <v>#DIV/0!</v>
      </c>
      <c r="AW75" s="104" t="e">
        <f t="shared" si="7"/>
        <v>#DIV/0!</v>
      </c>
      <c r="AX75" s="104" t="e">
        <f t="shared" si="7"/>
        <v>#DIV/0!</v>
      </c>
      <c r="AY75" s="104" t="e">
        <f t="shared" si="7"/>
        <v>#DIV/0!</v>
      </c>
      <c r="AZ75" s="104" t="e">
        <f t="shared" si="7"/>
        <v>#DIV/0!</v>
      </c>
      <c r="BA75" s="104" t="e">
        <f t="shared" si="3"/>
        <v>#DIV/0!</v>
      </c>
    </row>
    <row r="76" spans="1:53" ht="15">
      <c r="A76" s="60">
        <v>69</v>
      </c>
      <c r="B76" s="60" t="s">
        <v>75</v>
      </c>
      <c r="C76" s="788">
        <v>62</v>
      </c>
      <c r="D76" s="788">
        <v>0</v>
      </c>
      <c r="E76" s="788">
        <v>13</v>
      </c>
      <c r="F76" s="788">
        <v>49</v>
      </c>
      <c r="G76" s="788">
        <v>0</v>
      </c>
      <c r="H76" s="788">
        <v>0</v>
      </c>
      <c r="I76" s="788">
        <v>0</v>
      </c>
      <c r="J76" s="791">
        <v>0</v>
      </c>
      <c r="K76" s="788">
        <v>0</v>
      </c>
      <c r="L76" s="788">
        <v>0</v>
      </c>
      <c r="M76" s="790">
        <v>0</v>
      </c>
      <c r="N76" s="790">
        <v>0</v>
      </c>
      <c r="O76" s="792">
        <v>76469</v>
      </c>
      <c r="P76" s="793">
        <v>193744</v>
      </c>
      <c r="Q76" s="794">
        <v>92966</v>
      </c>
      <c r="R76" s="790">
        <v>74.67</v>
      </c>
      <c r="S76" s="789">
        <v>17.49</v>
      </c>
      <c r="T76" s="621">
        <v>62</v>
      </c>
      <c r="U76" s="621">
        <v>0</v>
      </c>
      <c r="V76" s="621">
        <v>13</v>
      </c>
      <c r="W76" s="621">
        <v>49</v>
      </c>
      <c r="X76" s="621">
        <v>0</v>
      </c>
      <c r="Y76" s="621">
        <v>0</v>
      </c>
      <c r="Z76" s="621">
        <v>0</v>
      </c>
      <c r="AA76" s="606">
        <v>0</v>
      </c>
      <c r="AB76" s="621">
        <v>0</v>
      </c>
      <c r="AC76" s="621">
        <v>0</v>
      </c>
      <c r="AD76" s="570">
        <v>0</v>
      </c>
      <c r="AE76" s="570">
        <v>0</v>
      </c>
      <c r="AF76" s="569">
        <v>76738</v>
      </c>
      <c r="AG76" s="569">
        <v>191416</v>
      </c>
      <c r="AH76" s="569">
        <v>93559</v>
      </c>
      <c r="AI76" s="570">
        <v>73.13</v>
      </c>
      <c r="AJ76" s="570">
        <v>17.45</v>
      </c>
      <c r="AK76" s="62">
        <f t="shared" si="7"/>
        <v>0</v>
      </c>
      <c r="AL76" s="62" t="e">
        <f t="shared" si="7"/>
        <v>#DIV/0!</v>
      </c>
      <c r="AM76" s="62">
        <f t="shared" si="7"/>
        <v>0</v>
      </c>
      <c r="AN76" s="62">
        <f t="shared" si="7"/>
        <v>0</v>
      </c>
      <c r="AO76" s="62" t="e">
        <f t="shared" si="7"/>
        <v>#DIV/0!</v>
      </c>
      <c r="AP76" s="62" t="e">
        <f t="shared" si="7"/>
        <v>#DIV/0!</v>
      </c>
      <c r="AQ76" s="62" t="e">
        <f t="shared" si="7"/>
        <v>#DIV/0!</v>
      </c>
      <c r="AR76" s="62" t="e">
        <f t="shared" si="7"/>
        <v>#DIV/0!</v>
      </c>
      <c r="AS76" s="62" t="e">
        <f t="shared" si="7"/>
        <v>#DIV/0!</v>
      </c>
      <c r="AT76" s="62" t="e">
        <f t="shared" si="7"/>
        <v>#DIV/0!</v>
      </c>
      <c r="AU76" s="62" t="e">
        <f t="shared" si="7"/>
        <v>#DIV/0!</v>
      </c>
      <c r="AV76" s="62" t="e">
        <f t="shared" si="7"/>
        <v>#DIV/0!</v>
      </c>
      <c r="AW76" s="62">
        <f t="shared" si="7"/>
        <v>-0.35054340743829654</v>
      </c>
      <c r="AX76" s="62">
        <f t="shared" si="7"/>
        <v>1.2161992727880637</v>
      </c>
      <c r="AY76" s="62">
        <f t="shared" si="7"/>
        <v>-0.6338246454109172</v>
      </c>
      <c r="AZ76" s="62">
        <f t="shared" si="7"/>
        <v>2.105838916997137</v>
      </c>
      <c r="BA76" s="62">
        <f t="shared" si="3"/>
        <v>0.22922636103151375</v>
      </c>
    </row>
    <row r="77" spans="1:53" ht="15">
      <c r="A77" s="60">
        <v>70</v>
      </c>
      <c r="B77" s="60" t="s">
        <v>76</v>
      </c>
      <c r="C77" s="780">
        <v>37</v>
      </c>
      <c r="D77" s="780">
        <v>0</v>
      </c>
      <c r="E77" s="781">
        <v>5</v>
      </c>
      <c r="F77" s="780">
        <v>32</v>
      </c>
      <c r="G77" s="780">
        <v>0</v>
      </c>
      <c r="H77" s="780">
        <v>0</v>
      </c>
      <c r="I77" s="780">
        <v>0</v>
      </c>
      <c r="J77" s="780">
        <v>0</v>
      </c>
      <c r="K77" s="780">
        <v>0</v>
      </c>
      <c r="L77" s="780">
        <v>0</v>
      </c>
      <c r="M77" s="780">
        <v>0</v>
      </c>
      <c r="N77" s="780">
        <v>0</v>
      </c>
      <c r="O77" s="782">
        <v>8142</v>
      </c>
      <c r="P77" s="781">
        <v>26662</v>
      </c>
      <c r="Q77" s="781">
        <v>3829</v>
      </c>
      <c r="R77" s="783">
        <v>6.47</v>
      </c>
      <c r="S77" s="783">
        <v>0.79</v>
      </c>
      <c r="T77" s="46">
        <v>38</v>
      </c>
      <c r="U77" s="46">
        <v>0</v>
      </c>
      <c r="V77" s="609">
        <v>5</v>
      </c>
      <c r="W77" s="46">
        <v>33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570">
        <v>0</v>
      </c>
      <c r="AE77" s="570">
        <v>0</v>
      </c>
      <c r="AF77" s="610">
        <v>7808</v>
      </c>
      <c r="AG77" s="609">
        <v>27035</v>
      </c>
      <c r="AH77" s="609">
        <v>3699</v>
      </c>
      <c r="AI77" s="427">
        <v>6.67</v>
      </c>
      <c r="AJ77" s="427">
        <v>0.81</v>
      </c>
      <c r="AK77" s="78">
        <f t="shared" si="7"/>
        <v>-2.631578947368421</v>
      </c>
      <c r="AL77" s="78" t="e">
        <f t="shared" si="7"/>
        <v>#DIV/0!</v>
      </c>
      <c r="AM77" s="78">
        <f t="shared" si="7"/>
        <v>0</v>
      </c>
      <c r="AN77" s="62">
        <f t="shared" si="7"/>
        <v>-3.0303030303030303</v>
      </c>
      <c r="AO77" s="62" t="e">
        <f t="shared" si="7"/>
        <v>#DIV/0!</v>
      </c>
      <c r="AP77" s="62" t="e">
        <f t="shared" si="7"/>
        <v>#DIV/0!</v>
      </c>
      <c r="AQ77" s="62" t="e">
        <f t="shared" si="7"/>
        <v>#DIV/0!</v>
      </c>
      <c r="AR77" s="62" t="e">
        <f t="shared" si="7"/>
        <v>#DIV/0!</v>
      </c>
      <c r="AS77" s="62" t="e">
        <f t="shared" si="7"/>
        <v>#DIV/0!</v>
      </c>
      <c r="AT77" s="62" t="e">
        <f t="shared" si="7"/>
        <v>#DIV/0!</v>
      </c>
      <c r="AU77" s="62" t="e">
        <f t="shared" si="7"/>
        <v>#DIV/0!</v>
      </c>
      <c r="AV77" s="62" t="e">
        <f t="shared" si="7"/>
        <v>#DIV/0!</v>
      </c>
      <c r="AW77" s="62">
        <f t="shared" si="7"/>
        <v>4.27766393442623</v>
      </c>
      <c r="AX77" s="62">
        <f t="shared" si="7"/>
        <v>-1.3796929905677826</v>
      </c>
      <c r="AY77" s="62">
        <f t="shared" si="7"/>
        <v>3.5144633684779674</v>
      </c>
      <c r="AZ77" s="62">
        <f t="shared" si="7"/>
        <v>-2.9985007496251903</v>
      </c>
      <c r="BA77" s="62">
        <f t="shared" si="3"/>
        <v>-2.469135802469138</v>
      </c>
    </row>
    <row r="78" spans="1:53" ht="15">
      <c r="A78" s="60">
        <v>71</v>
      </c>
      <c r="B78" s="60" t="s">
        <v>77</v>
      </c>
      <c r="C78" s="622">
        <v>143</v>
      </c>
      <c r="D78" s="622">
        <v>0</v>
      </c>
      <c r="E78" s="622">
        <v>70</v>
      </c>
      <c r="F78" s="622">
        <v>73</v>
      </c>
      <c r="G78" s="622">
        <v>9044</v>
      </c>
      <c r="H78" s="622">
        <v>5264</v>
      </c>
      <c r="I78" s="622">
        <v>14308</v>
      </c>
      <c r="J78" s="622">
        <v>500835</v>
      </c>
      <c r="K78" s="622">
        <v>2866</v>
      </c>
      <c r="L78" s="622">
        <v>904922</v>
      </c>
      <c r="M78" s="570">
        <v>2.0772616889999997</v>
      </c>
      <c r="N78" s="570">
        <v>266.45461373300645</v>
      </c>
      <c r="O78" s="622">
        <v>472659</v>
      </c>
      <c r="P78" s="622">
        <v>400283</v>
      </c>
      <c r="Q78" s="622">
        <v>248127</v>
      </c>
      <c r="R78" s="623">
        <v>180.88924131299999</v>
      </c>
      <c r="S78" s="623">
        <v>58.738247304999994</v>
      </c>
      <c r="T78" s="622">
        <v>142</v>
      </c>
      <c r="U78" s="622">
        <v>0</v>
      </c>
      <c r="V78" s="622">
        <v>70</v>
      </c>
      <c r="W78" s="622">
        <v>72</v>
      </c>
      <c r="X78" s="622">
        <v>8905</v>
      </c>
      <c r="Y78" s="622">
        <v>5267</v>
      </c>
      <c r="Z78" s="622">
        <v>14172</v>
      </c>
      <c r="AA78" s="622">
        <v>506863</v>
      </c>
      <c r="AB78" s="622">
        <v>3077</v>
      </c>
      <c r="AC78" s="622">
        <v>1031603</v>
      </c>
      <c r="AD78" s="570">
        <v>2.12</v>
      </c>
      <c r="AE78" s="570">
        <v>290.68</v>
      </c>
      <c r="AF78" s="622">
        <v>469589</v>
      </c>
      <c r="AG78" s="622">
        <v>446210</v>
      </c>
      <c r="AH78" s="622">
        <v>278580</v>
      </c>
      <c r="AI78" s="623">
        <v>204.17</v>
      </c>
      <c r="AJ78" s="623">
        <v>66.08</v>
      </c>
      <c r="AK78" s="62">
        <f t="shared" si="7"/>
        <v>0.7042253521126761</v>
      </c>
      <c r="AL78" s="62" t="e">
        <f t="shared" si="7"/>
        <v>#DIV/0!</v>
      </c>
      <c r="AM78" s="62">
        <f t="shared" si="7"/>
        <v>0</v>
      </c>
      <c r="AN78" s="62">
        <f t="shared" si="7"/>
        <v>1.3888888888888888</v>
      </c>
      <c r="AO78" s="62">
        <f t="shared" si="7"/>
        <v>1.5609208309938238</v>
      </c>
      <c r="AP78" s="645">
        <f t="shared" si="7"/>
        <v>-0.0569584203531422</v>
      </c>
      <c r="AQ78" s="62">
        <f t="shared" si="7"/>
        <v>0.9596387242449902</v>
      </c>
      <c r="AR78" s="62">
        <f t="shared" si="7"/>
        <v>-1.1892759976561715</v>
      </c>
      <c r="AS78" s="62">
        <f t="shared" si="7"/>
        <v>-6.857328566785831</v>
      </c>
      <c r="AT78" s="62">
        <f t="shared" si="7"/>
        <v>-12.280014695575721</v>
      </c>
      <c r="AU78" s="62">
        <f t="shared" si="7"/>
        <v>-2.0159580660377525</v>
      </c>
      <c r="AV78" s="62">
        <f t="shared" si="7"/>
        <v>-8.334039585452578</v>
      </c>
      <c r="AW78" s="62">
        <f t="shared" si="7"/>
        <v>0.6537631844016789</v>
      </c>
      <c r="AX78" s="62">
        <f t="shared" si="7"/>
        <v>-10.292687299701935</v>
      </c>
      <c r="AY78" s="62">
        <f t="shared" si="7"/>
        <v>-10.931509799698471</v>
      </c>
      <c r="AZ78" s="62">
        <f t="shared" si="7"/>
        <v>-11.402634415927904</v>
      </c>
      <c r="BA78" s="62">
        <f t="shared" si="3"/>
        <v>-11.110400567493953</v>
      </c>
    </row>
    <row r="79" spans="1:53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7"/>
        <v>#DIV/0!</v>
      </c>
      <c r="AL79" s="104" t="e">
        <f t="shared" si="7"/>
        <v>#DIV/0!</v>
      </c>
      <c r="AM79" s="104" t="e">
        <f t="shared" si="7"/>
        <v>#DIV/0!</v>
      </c>
      <c r="AN79" s="104" t="e">
        <f t="shared" si="7"/>
        <v>#DIV/0!</v>
      </c>
      <c r="AO79" s="104" t="e">
        <f t="shared" si="7"/>
        <v>#DIV/0!</v>
      </c>
      <c r="AP79" s="104" t="e">
        <f t="shared" si="7"/>
        <v>#DIV/0!</v>
      </c>
      <c r="AQ79" s="104" t="e">
        <f t="shared" si="7"/>
        <v>#DIV/0!</v>
      </c>
      <c r="AR79" s="104" t="e">
        <f t="shared" si="7"/>
        <v>#DIV/0!</v>
      </c>
      <c r="AS79" s="104" t="e">
        <f t="shared" si="7"/>
        <v>#DIV/0!</v>
      </c>
      <c r="AT79" s="104" t="e">
        <f t="shared" si="7"/>
        <v>#DIV/0!</v>
      </c>
      <c r="AU79" s="104" t="e">
        <f t="shared" si="7"/>
        <v>#DIV/0!</v>
      </c>
      <c r="AV79" s="104" t="e">
        <f t="shared" si="7"/>
        <v>#DIV/0!</v>
      </c>
      <c r="AW79" s="104" t="e">
        <f t="shared" si="7"/>
        <v>#DIV/0!</v>
      </c>
      <c r="AX79" s="104" t="e">
        <f t="shared" si="7"/>
        <v>#DIV/0!</v>
      </c>
      <c r="AY79" s="104" t="e">
        <f t="shared" si="7"/>
        <v>#DIV/0!</v>
      </c>
      <c r="AZ79" s="104" t="e">
        <f t="shared" si="7"/>
        <v>#DIV/0!</v>
      </c>
      <c r="BA79" s="104" t="e">
        <f t="shared" si="3"/>
        <v>#DIV/0!</v>
      </c>
    </row>
    <row r="80" spans="1:53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7"/>
        <v>#DIV/0!</v>
      </c>
      <c r="AL80" s="104" t="e">
        <f t="shared" si="7"/>
        <v>#DIV/0!</v>
      </c>
      <c r="AM80" s="104" t="e">
        <f t="shared" si="7"/>
        <v>#DIV/0!</v>
      </c>
      <c r="AN80" s="104" t="e">
        <f t="shared" si="7"/>
        <v>#DIV/0!</v>
      </c>
      <c r="AO80" s="104" t="e">
        <f t="shared" si="7"/>
        <v>#DIV/0!</v>
      </c>
      <c r="AP80" s="104" t="e">
        <f t="shared" si="7"/>
        <v>#DIV/0!</v>
      </c>
      <c r="AQ80" s="104" t="e">
        <f t="shared" si="7"/>
        <v>#DIV/0!</v>
      </c>
      <c r="AR80" s="104" t="e">
        <f t="shared" si="7"/>
        <v>#DIV/0!</v>
      </c>
      <c r="AS80" s="104" t="e">
        <f t="shared" si="7"/>
        <v>#DIV/0!</v>
      </c>
      <c r="AT80" s="104" t="e">
        <f t="shared" si="7"/>
        <v>#DIV/0!</v>
      </c>
      <c r="AU80" s="104" t="e">
        <f t="shared" si="7"/>
        <v>#DIV/0!</v>
      </c>
      <c r="AV80" s="104" t="e">
        <f t="shared" si="7"/>
        <v>#DIV/0!</v>
      </c>
      <c r="AW80" s="104" t="e">
        <f t="shared" si="7"/>
        <v>#DIV/0!</v>
      </c>
      <c r="AX80" s="104" t="e">
        <f t="shared" si="7"/>
        <v>#DIV/0!</v>
      </c>
      <c r="AY80" s="104" t="e">
        <f t="shared" si="7"/>
        <v>#DIV/0!</v>
      </c>
      <c r="AZ80" s="104" t="e">
        <f t="shared" si="7"/>
        <v>#DIV/0!</v>
      </c>
      <c r="BA80" s="104" t="e">
        <f t="shared" si="3"/>
        <v>#DIV/0!</v>
      </c>
    </row>
    <row r="81" spans="1:53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7"/>
        <v>#DIV/0!</v>
      </c>
      <c r="AL81" s="104" t="e">
        <f t="shared" si="7"/>
        <v>#DIV/0!</v>
      </c>
      <c r="AM81" s="104" t="e">
        <f t="shared" si="7"/>
        <v>#DIV/0!</v>
      </c>
      <c r="AN81" s="104" t="e">
        <f t="shared" si="7"/>
        <v>#DIV/0!</v>
      </c>
      <c r="AO81" s="104" t="e">
        <f t="shared" si="7"/>
        <v>#DIV/0!</v>
      </c>
      <c r="AP81" s="104" t="e">
        <f t="shared" si="7"/>
        <v>#DIV/0!</v>
      </c>
      <c r="AQ81" s="104" t="e">
        <f t="shared" si="7"/>
        <v>#DIV/0!</v>
      </c>
      <c r="AR81" s="104" t="e">
        <f t="shared" si="7"/>
        <v>#DIV/0!</v>
      </c>
      <c r="AS81" s="104" t="e">
        <f t="shared" si="7"/>
        <v>#DIV/0!</v>
      </c>
      <c r="AT81" s="104" t="e">
        <f t="shared" si="7"/>
        <v>#DIV/0!</v>
      </c>
      <c r="AU81" s="104" t="e">
        <f t="shared" si="7"/>
        <v>#DIV/0!</v>
      </c>
      <c r="AV81" s="104" t="e">
        <f t="shared" si="7"/>
        <v>#DIV/0!</v>
      </c>
      <c r="AW81" s="104" t="e">
        <f t="shared" si="7"/>
        <v>#DIV/0!</v>
      </c>
      <c r="AX81" s="104" t="e">
        <f t="shared" si="7"/>
        <v>#DIV/0!</v>
      </c>
      <c r="AY81" s="104" t="e">
        <f t="shared" si="7"/>
        <v>#DIV/0!</v>
      </c>
      <c r="AZ81" s="104" t="e">
        <f t="shared" si="7"/>
        <v>#DIV/0!</v>
      </c>
      <c r="BA81" s="104" t="e">
        <f t="shared" si="3"/>
        <v>#DIV/0!</v>
      </c>
    </row>
    <row r="82" spans="1:53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7"/>
        <v>#DIV/0!</v>
      </c>
      <c r="AL82" s="104" t="e">
        <f t="shared" si="7"/>
        <v>#DIV/0!</v>
      </c>
      <c r="AM82" s="104" t="e">
        <f t="shared" si="7"/>
        <v>#DIV/0!</v>
      </c>
      <c r="AN82" s="104" t="e">
        <f t="shared" si="7"/>
        <v>#DIV/0!</v>
      </c>
      <c r="AO82" s="104" t="e">
        <f t="shared" si="7"/>
        <v>#DIV/0!</v>
      </c>
      <c r="AP82" s="104" t="e">
        <f t="shared" si="7"/>
        <v>#DIV/0!</v>
      </c>
      <c r="AQ82" s="104" t="e">
        <f t="shared" si="7"/>
        <v>#DIV/0!</v>
      </c>
      <c r="AR82" s="104" t="e">
        <f t="shared" si="7"/>
        <v>#DIV/0!</v>
      </c>
      <c r="AS82" s="104" t="e">
        <f t="shared" si="7"/>
        <v>#DIV/0!</v>
      </c>
      <c r="AT82" s="104" t="e">
        <f t="shared" si="7"/>
        <v>#DIV/0!</v>
      </c>
      <c r="AU82" s="104" t="e">
        <f t="shared" si="7"/>
        <v>#DIV/0!</v>
      </c>
      <c r="AV82" s="104" t="e">
        <f t="shared" si="7"/>
        <v>#DIV/0!</v>
      </c>
      <c r="AW82" s="104" t="e">
        <f t="shared" si="7"/>
        <v>#DIV/0!</v>
      </c>
      <c r="AX82" s="104" t="e">
        <f t="shared" si="7"/>
        <v>#DIV/0!</v>
      </c>
      <c r="AY82" s="104" t="e">
        <f t="shared" si="7"/>
        <v>#DIV/0!</v>
      </c>
      <c r="AZ82" s="104" t="e">
        <f t="shared" si="7"/>
        <v>#DIV/0!</v>
      </c>
      <c r="BA82" s="104" t="e">
        <f t="shared" si="3"/>
        <v>#DIV/0!</v>
      </c>
    </row>
    <row r="83" spans="1:53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7"/>
        <v>#DIV/0!</v>
      </c>
      <c r="AL83" s="104" t="e">
        <f t="shared" si="7"/>
        <v>#DIV/0!</v>
      </c>
      <c r="AM83" s="104" t="e">
        <f t="shared" si="7"/>
        <v>#DIV/0!</v>
      </c>
      <c r="AN83" s="104" t="e">
        <f t="shared" si="7"/>
        <v>#DIV/0!</v>
      </c>
      <c r="AO83" s="104" t="e">
        <f t="shared" si="7"/>
        <v>#DIV/0!</v>
      </c>
      <c r="AP83" s="104" t="e">
        <f t="shared" si="7"/>
        <v>#DIV/0!</v>
      </c>
      <c r="AQ83" s="104" t="e">
        <f t="shared" si="7"/>
        <v>#DIV/0!</v>
      </c>
      <c r="AR83" s="104" t="e">
        <f t="shared" si="7"/>
        <v>#DIV/0!</v>
      </c>
      <c r="AS83" s="104" t="e">
        <f t="shared" si="7"/>
        <v>#DIV/0!</v>
      </c>
      <c r="AT83" s="104" t="e">
        <f t="shared" si="7"/>
        <v>#DIV/0!</v>
      </c>
      <c r="AU83" s="104" t="e">
        <f t="shared" si="7"/>
        <v>#DIV/0!</v>
      </c>
      <c r="AV83" s="104" t="e">
        <f t="shared" si="7"/>
        <v>#DIV/0!</v>
      </c>
      <c r="AW83" s="104" t="e">
        <f t="shared" si="7"/>
        <v>#DIV/0!</v>
      </c>
      <c r="AX83" s="104" t="e">
        <f t="shared" si="7"/>
        <v>#DIV/0!</v>
      </c>
      <c r="AY83" s="104" t="e">
        <f t="shared" si="7"/>
        <v>#DIV/0!</v>
      </c>
      <c r="AZ83" s="104" t="e">
        <f t="shared" si="7"/>
        <v>#DIV/0!</v>
      </c>
      <c r="BA83" s="104" t="e">
        <f t="shared" si="3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7"/>
        <v>#DIV/0!</v>
      </c>
      <c r="AL84" s="62" t="e">
        <f t="shared" si="7"/>
        <v>#DIV/0!</v>
      </c>
      <c r="AM84" s="62" t="e">
        <f t="shared" si="7"/>
        <v>#DIV/0!</v>
      </c>
      <c r="AN84" s="62" t="e">
        <f t="shared" si="7"/>
        <v>#DIV/0!</v>
      </c>
      <c r="AO84" s="62" t="e">
        <f t="shared" si="7"/>
        <v>#DIV/0!</v>
      </c>
      <c r="AP84" s="62" t="e">
        <f t="shared" si="7"/>
        <v>#DIV/0!</v>
      </c>
      <c r="AQ84" s="62" t="e">
        <f t="shared" si="7"/>
        <v>#DIV/0!</v>
      </c>
      <c r="AR84" s="62" t="e">
        <f t="shared" si="7"/>
        <v>#DIV/0!</v>
      </c>
      <c r="AS84" s="62" t="e">
        <f t="shared" si="7"/>
        <v>#DIV/0!</v>
      </c>
      <c r="AT84" s="62" t="e">
        <f t="shared" si="7"/>
        <v>#DIV/0!</v>
      </c>
      <c r="AU84" s="62" t="e">
        <f t="shared" si="7"/>
        <v>#DIV/0!</v>
      </c>
      <c r="AV84" s="62" t="e">
        <f t="shared" si="7"/>
        <v>#DIV/0!</v>
      </c>
      <c r="AW84" s="62" t="e">
        <f t="shared" si="7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7"/>
        <v>#DIV/0!</v>
      </c>
      <c r="AL85" s="104" t="e">
        <f t="shared" si="7"/>
        <v>#DIV/0!</v>
      </c>
      <c r="AM85" s="104" t="e">
        <f t="shared" si="7"/>
        <v>#DIV/0!</v>
      </c>
      <c r="AN85" s="104" t="e">
        <f t="shared" si="7"/>
        <v>#DIV/0!</v>
      </c>
      <c r="AO85" s="104" t="e">
        <f t="shared" si="7"/>
        <v>#DIV/0!</v>
      </c>
      <c r="AP85" s="104" t="e">
        <f t="shared" si="7"/>
        <v>#DIV/0!</v>
      </c>
      <c r="AQ85" s="104" t="e">
        <f t="shared" si="7"/>
        <v>#DIV/0!</v>
      </c>
      <c r="AR85" s="104" t="e">
        <f t="shared" si="7"/>
        <v>#DIV/0!</v>
      </c>
      <c r="AS85" s="104" t="e">
        <f t="shared" si="7"/>
        <v>#DIV/0!</v>
      </c>
      <c r="AT85" s="104" t="e">
        <f t="shared" si="7"/>
        <v>#DIV/0!</v>
      </c>
      <c r="AU85" s="104" t="e">
        <f t="shared" si="7"/>
        <v>#DIV/0!</v>
      </c>
      <c r="AV85" s="104" t="e">
        <f t="shared" si="7"/>
        <v>#DIV/0!</v>
      </c>
      <c r="AW85" s="104" t="e">
        <f t="shared" si="7"/>
        <v>#DIV/0!</v>
      </c>
      <c r="AX85" s="104" t="e">
        <f t="shared" si="7"/>
        <v>#DIV/0!</v>
      </c>
      <c r="AY85" s="104" t="e">
        <f t="shared" si="7"/>
        <v>#DIV/0!</v>
      </c>
      <c r="AZ85" s="104" t="e">
        <f t="shared" si="7"/>
        <v>#DIV/0!</v>
      </c>
      <c r="BA85" s="104" t="e">
        <f t="shared" si="3"/>
        <v>#DIV/0!</v>
      </c>
    </row>
    <row r="86" spans="1:53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7"/>
        <v>#DIV/0!</v>
      </c>
      <c r="AL86" s="104" t="e">
        <f t="shared" si="7"/>
        <v>#DIV/0!</v>
      </c>
      <c r="AM86" s="104" t="e">
        <f t="shared" si="7"/>
        <v>#DIV/0!</v>
      </c>
      <c r="AN86" s="104" t="e">
        <f t="shared" si="7"/>
        <v>#DIV/0!</v>
      </c>
      <c r="AO86" s="104" t="e">
        <f t="shared" si="7"/>
        <v>#DIV/0!</v>
      </c>
      <c r="AP86" s="104" t="e">
        <f t="shared" si="7"/>
        <v>#DIV/0!</v>
      </c>
      <c r="AQ86" s="104" t="e">
        <f t="shared" si="7"/>
        <v>#DIV/0!</v>
      </c>
      <c r="AR86" s="104" t="e">
        <f t="shared" si="7"/>
        <v>#DIV/0!</v>
      </c>
      <c r="AS86" s="104" t="e">
        <f t="shared" si="7"/>
        <v>#DIV/0!</v>
      </c>
      <c r="AT86" s="104" t="e">
        <f t="shared" si="7"/>
        <v>#DIV/0!</v>
      </c>
      <c r="AU86" s="104" t="e">
        <f t="shared" si="7"/>
        <v>#DIV/0!</v>
      </c>
      <c r="AV86" s="104" t="e">
        <f t="shared" si="7"/>
        <v>#DIV/0!</v>
      </c>
      <c r="AW86" s="104" t="e">
        <f t="shared" si="7"/>
        <v>#DIV/0!</v>
      </c>
      <c r="AX86" s="104" t="e">
        <f t="shared" si="7"/>
        <v>#DIV/0!</v>
      </c>
      <c r="AY86" s="104" t="e">
        <f t="shared" si="7"/>
        <v>#DIV/0!</v>
      </c>
      <c r="AZ86" s="104" t="e">
        <f t="shared" si="7"/>
        <v>#DIV/0!</v>
      </c>
      <c r="BA86" s="104" t="e">
        <f t="shared" si="3"/>
        <v>#DIV/0!</v>
      </c>
    </row>
    <row r="87" spans="1:53" ht="15">
      <c r="A87" s="60">
        <v>80</v>
      </c>
      <c r="B87" s="60" t="s">
        <v>79</v>
      </c>
      <c r="C87" s="624">
        <v>302</v>
      </c>
      <c r="D87" s="624">
        <v>0</v>
      </c>
      <c r="E87" s="624">
        <v>98</v>
      </c>
      <c r="F87" s="624">
        <v>204</v>
      </c>
      <c r="G87" s="624">
        <v>0</v>
      </c>
      <c r="H87" s="624">
        <v>0</v>
      </c>
      <c r="I87" s="624">
        <v>0</v>
      </c>
      <c r="J87" s="607">
        <v>1294256</v>
      </c>
      <c r="K87" s="607">
        <v>2077</v>
      </c>
      <c r="L87" s="607">
        <v>2023764</v>
      </c>
      <c r="M87" s="570">
        <v>0.96</v>
      </c>
      <c r="N87" s="570">
        <v>722.46</v>
      </c>
      <c r="O87" s="617">
        <v>779788</v>
      </c>
      <c r="P87" s="609">
        <v>1330937</v>
      </c>
      <c r="Q87" s="609">
        <v>574677</v>
      </c>
      <c r="R87" s="608">
        <v>468.63</v>
      </c>
      <c r="S87" s="608">
        <v>94.18</v>
      </c>
      <c r="T87" s="624">
        <v>300</v>
      </c>
      <c r="U87" s="624">
        <v>0</v>
      </c>
      <c r="V87" s="624">
        <v>97</v>
      </c>
      <c r="W87" s="624">
        <v>203</v>
      </c>
      <c r="X87" s="624">
        <v>15</v>
      </c>
      <c r="Y87" s="624">
        <v>0</v>
      </c>
      <c r="Z87" s="624">
        <v>0</v>
      </c>
      <c r="AA87" s="607">
        <v>1279921</v>
      </c>
      <c r="AB87" s="607">
        <v>2444</v>
      </c>
      <c r="AC87" s="607">
        <v>2219181</v>
      </c>
      <c r="AD87" s="570">
        <v>1.1</v>
      </c>
      <c r="AE87" s="570">
        <v>662.61</v>
      </c>
      <c r="AF87" s="617">
        <v>774940</v>
      </c>
      <c r="AG87" s="609">
        <v>1327918</v>
      </c>
      <c r="AH87" s="609">
        <v>587592</v>
      </c>
      <c r="AI87" s="608">
        <v>469.53</v>
      </c>
      <c r="AJ87" s="608">
        <v>95.72</v>
      </c>
      <c r="AK87" s="62">
        <f aca="true" t="shared" si="8" ref="AK87:AZ89">(C87-T87)/T87*100</f>
        <v>0.6666666666666667</v>
      </c>
      <c r="AL87" s="62" t="e">
        <f t="shared" si="8"/>
        <v>#DIV/0!</v>
      </c>
      <c r="AM87" s="62">
        <f t="shared" si="8"/>
        <v>1.0309278350515463</v>
      </c>
      <c r="AN87" s="62">
        <f t="shared" si="8"/>
        <v>0.49261083743842365</v>
      </c>
      <c r="AO87" s="62">
        <f t="shared" si="8"/>
        <v>-100</v>
      </c>
      <c r="AP87" s="62" t="e">
        <f t="shared" si="8"/>
        <v>#DIV/0!</v>
      </c>
      <c r="AQ87" s="62" t="e">
        <f t="shared" si="8"/>
        <v>#DIV/0!</v>
      </c>
      <c r="AR87" s="62">
        <f t="shared" si="8"/>
        <v>1.119990999444497</v>
      </c>
      <c r="AS87" s="62">
        <f t="shared" si="8"/>
        <v>-15.016366612111293</v>
      </c>
      <c r="AT87" s="62">
        <f t="shared" si="8"/>
        <v>-8.805816199760182</v>
      </c>
      <c r="AU87" s="102">
        <f t="shared" si="8"/>
        <v>-12.727272727272737</v>
      </c>
      <c r="AV87" s="62">
        <f t="shared" si="8"/>
        <v>9.032462534522573</v>
      </c>
      <c r="AW87" s="62">
        <f t="shared" si="8"/>
        <v>0.6255968203989987</v>
      </c>
      <c r="AX87" s="62">
        <f t="shared" si="8"/>
        <v>0.22734837542679595</v>
      </c>
      <c r="AY87" s="62">
        <f t="shared" si="8"/>
        <v>-2.1979536821467955</v>
      </c>
      <c r="AZ87" s="62">
        <f t="shared" si="8"/>
        <v>-0.19168104274486772</v>
      </c>
      <c r="BA87" s="62">
        <f t="shared" si="3"/>
        <v>-1.608859172586703</v>
      </c>
    </row>
    <row r="88" spans="1:53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8"/>
        <v>#DIV/0!</v>
      </c>
      <c r="AL88" s="104" t="e">
        <f t="shared" si="8"/>
        <v>#DIV/0!</v>
      </c>
      <c r="AM88" s="104" t="e">
        <f t="shared" si="8"/>
        <v>#DIV/0!</v>
      </c>
      <c r="AN88" s="104" t="e">
        <f t="shared" si="8"/>
        <v>#DIV/0!</v>
      </c>
      <c r="AO88" s="104" t="e">
        <f t="shared" si="8"/>
        <v>#DIV/0!</v>
      </c>
      <c r="AP88" s="104" t="e">
        <f t="shared" si="8"/>
        <v>#DIV/0!</v>
      </c>
      <c r="AQ88" s="104" t="e">
        <f t="shared" si="8"/>
        <v>#DIV/0!</v>
      </c>
      <c r="AR88" s="104" t="e">
        <f t="shared" si="8"/>
        <v>#DIV/0!</v>
      </c>
      <c r="AS88" s="104" t="e">
        <f t="shared" si="8"/>
        <v>#DIV/0!</v>
      </c>
      <c r="AT88" s="104" t="e">
        <f t="shared" si="8"/>
        <v>#DIV/0!</v>
      </c>
      <c r="AU88" s="104" t="e">
        <f t="shared" si="8"/>
        <v>#DIV/0!</v>
      </c>
      <c r="AV88" s="104" t="e">
        <f t="shared" si="8"/>
        <v>#DIV/0!</v>
      </c>
      <c r="AW88" s="104" t="e">
        <f t="shared" si="8"/>
        <v>#DIV/0!</v>
      </c>
      <c r="AX88" s="104" t="e">
        <f t="shared" si="8"/>
        <v>#DIV/0!</v>
      </c>
      <c r="AY88" s="104" t="e">
        <f t="shared" si="8"/>
        <v>#DIV/0!</v>
      </c>
      <c r="AZ88" s="104" t="e">
        <f t="shared" si="8"/>
        <v>#DIV/0!</v>
      </c>
      <c r="BA88" s="104" t="e">
        <f>(S88-AJ88)/AJ88*100</f>
        <v>#DIV/0!</v>
      </c>
    </row>
    <row r="89" spans="1:53" ht="15">
      <c r="A89" s="103">
        <v>82</v>
      </c>
      <c r="B89" s="103" t="s">
        <v>116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 t="e">
        <f t="shared" si="8"/>
        <v>#DIV/0!</v>
      </c>
      <c r="AL89" s="104" t="e">
        <f t="shared" si="8"/>
        <v>#DIV/0!</v>
      </c>
      <c r="AM89" s="104" t="e">
        <f t="shared" si="8"/>
        <v>#DIV/0!</v>
      </c>
      <c r="AN89" s="104" t="e">
        <f t="shared" si="8"/>
        <v>#DIV/0!</v>
      </c>
      <c r="AO89" s="104" t="e">
        <f t="shared" si="8"/>
        <v>#DIV/0!</v>
      </c>
      <c r="AP89" s="104" t="e">
        <f t="shared" si="8"/>
        <v>#DIV/0!</v>
      </c>
      <c r="AQ89" s="104" t="e">
        <f t="shared" si="8"/>
        <v>#DIV/0!</v>
      </c>
      <c r="AR89" s="104" t="e">
        <f t="shared" si="8"/>
        <v>#DIV/0!</v>
      </c>
      <c r="AS89" s="104" t="e">
        <f t="shared" si="8"/>
        <v>#DIV/0!</v>
      </c>
      <c r="AT89" s="104" t="e">
        <f t="shared" si="8"/>
        <v>#DIV/0!</v>
      </c>
      <c r="AU89" s="104" t="e">
        <f t="shared" si="8"/>
        <v>#DIV/0!</v>
      </c>
      <c r="AV89" s="104" t="e">
        <f t="shared" si="8"/>
        <v>#DIV/0!</v>
      </c>
      <c r="AW89" s="104" t="e">
        <f t="shared" si="8"/>
        <v>#DIV/0!</v>
      </c>
      <c r="AX89" s="104" t="e">
        <f t="shared" si="8"/>
        <v>#DIV/0!</v>
      </c>
      <c r="AY89" s="104" t="e">
        <f t="shared" si="8"/>
        <v>#DIV/0!</v>
      </c>
      <c r="AZ89" s="104" t="e">
        <f>(R89-AI89)/AI89*100</f>
        <v>#DIV/0!</v>
      </c>
      <c r="BA89" s="104" t="e">
        <f>(S89-AJ89)/AJ89*100</f>
        <v>#DIV/0!</v>
      </c>
    </row>
  </sheetData>
  <sheetProtection/>
  <mergeCells count="38">
    <mergeCell ref="AR2:AV2"/>
    <mergeCell ref="AX3:AY3"/>
    <mergeCell ref="AZ3:BA3"/>
    <mergeCell ref="B5:S5"/>
    <mergeCell ref="AU3:AV3"/>
    <mergeCell ref="AK2:AL2"/>
    <mergeCell ref="AM2:AN2"/>
    <mergeCell ref="AO2:AP2"/>
    <mergeCell ref="AQ2:AQ3"/>
    <mergeCell ref="AW2:BA2"/>
    <mergeCell ref="AS3:AT3"/>
    <mergeCell ref="AK1:BA1"/>
    <mergeCell ref="B2:B3"/>
    <mergeCell ref="C2:D2"/>
    <mergeCell ref="E2:F2"/>
    <mergeCell ref="G2:H2"/>
    <mergeCell ref="I2:I3"/>
    <mergeCell ref="J2:N2"/>
    <mergeCell ref="K3:L3"/>
    <mergeCell ref="M3:N3"/>
    <mergeCell ref="A1:A7"/>
    <mergeCell ref="B1:S1"/>
    <mergeCell ref="T1:AJ1"/>
    <mergeCell ref="X2:Y2"/>
    <mergeCell ref="Z2:Z3"/>
    <mergeCell ref="AF2:AJ2"/>
    <mergeCell ref="AG3:AH3"/>
    <mergeCell ref="AI3:AJ3"/>
    <mergeCell ref="P3:Q3"/>
    <mergeCell ref="R3:S3"/>
    <mergeCell ref="B6:S6"/>
    <mergeCell ref="B7:S7"/>
    <mergeCell ref="O2:S2"/>
    <mergeCell ref="T2:U2"/>
    <mergeCell ref="V2:W2"/>
    <mergeCell ref="AA2:AE2"/>
    <mergeCell ref="AB3:AC3"/>
    <mergeCell ref="AD3:AE3"/>
  </mergeCells>
  <printOptions/>
  <pageMargins left="0.7" right="0.7" top="0.75" bottom="0.75" header="0.3" footer="0.3"/>
  <pageSetup horizontalDpi="600" verticalDpi="600" orientation="portrait" r:id="rId1"/>
  <ignoredErrors>
    <ignoredError sqref="AP13 AL26 AQ39 AR45 AP26" evalError="1"/>
    <ignoredError sqref="AK51:AN5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2:S61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.421875" style="855" customWidth="1"/>
    <col min="2" max="2" width="5.7109375" style="918" customWidth="1"/>
    <col min="3" max="3" width="28.00390625" style="855" customWidth="1"/>
    <col min="4" max="4" width="7.8515625" style="855" bestFit="1" customWidth="1"/>
    <col min="5" max="5" width="8.00390625" style="855" bestFit="1" customWidth="1"/>
    <col min="6" max="6" width="8.7109375" style="855" customWidth="1"/>
    <col min="7" max="7" width="7.8515625" style="855" bestFit="1" customWidth="1"/>
    <col min="8" max="8" width="13.7109375" style="855" customWidth="1"/>
    <col min="9" max="9" width="8.7109375" style="855" customWidth="1"/>
    <col min="10" max="10" width="11.140625" style="855" customWidth="1"/>
    <col min="11" max="11" width="10.421875" style="914" customWidth="1"/>
    <col min="12" max="12" width="12.8515625" style="914" customWidth="1"/>
    <col min="13" max="13" width="16.00390625" style="855" customWidth="1"/>
    <col min="14" max="14" width="12.421875" style="855" customWidth="1"/>
    <col min="15" max="15" width="12.8515625" style="855" customWidth="1"/>
    <col min="16" max="16" width="9.57421875" style="855" customWidth="1"/>
    <col min="17" max="17" width="9.00390625" style="855" customWidth="1"/>
    <col min="18" max="21" width="9.140625" style="854" customWidth="1"/>
    <col min="22" max="16384" width="9.140625" style="855" customWidth="1"/>
  </cols>
  <sheetData>
    <row r="2" spans="2:17" ht="18.75">
      <c r="B2" s="946" t="s">
        <v>152</v>
      </c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8"/>
    </row>
    <row r="3" spans="2:17" ht="15.75" customHeight="1">
      <c r="B3" s="938"/>
      <c r="C3" s="941" t="s">
        <v>0</v>
      </c>
      <c r="D3" s="949" t="s">
        <v>1</v>
      </c>
      <c r="E3" s="949"/>
      <c r="F3" s="949" t="s">
        <v>2</v>
      </c>
      <c r="G3" s="949"/>
      <c r="H3" s="949" t="s">
        <v>4</v>
      </c>
      <c r="I3" s="949"/>
      <c r="J3" s="949"/>
      <c r="K3" s="949"/>
      <c r="L3" s="949"/>
      <c r="M3" s="949" t="s">
        <v>5</v>
      </c>
      <c r="N3" s="949"/>
      <c r="O3" s="949"/>
      <c r="P3" s="949"/>
      <c r="Q3" s="949"/>
    </row>
    <row r="4" spans="2:17" ht="60" customHeight="1">
      <c r="B4" s="939"/>
      <c r="C4" s="942"/>
      <c r="D4" s="936" t="s">
        <v>8</v>
      </c>
      <c r="E4" s="936" t="s">
        <v>9</v>
      </c>
      <c r="F4" s="936" t="s">
        <v>10</v>
      </c>
      <c r="G4" s="936" t="s">
        <v>7</v>
      </c>
      <c r="H4" s="936" t="s">
        <v>11</v>
      </c>
      <c r="I4" s="944" t="s">
        <v>12</v>
      </c>
      <c r="J4" s="944"/>
      <c r="K4" s="945" t="s">
        <v>13</v>
      </c>
      <c r="L4" s="945"/>
      <c r="M4" s="950" t="s">
        <v>11</v>
      </c>
      <c r="N4" s="944" t="s">
        <v>12</v>
      </c>
      <c r="O4" s="944"/>
      <c r="P4" s="944" t="s">
        <v>13</v>
      </c>
      <c r="Q4" s="944"/>
    </row>
    <row r="5" spans="2:17" ht="15">
      <c r="B5" s="940"/>
      <c r="C5" s="943"/>
      <c r="D5" s="937"/>
      <c r="E5" s="937"/>
      <c r="F5" s="937"/>
      <c r="G5" s="937"/>
      <c r="H5" s="937"/>
      <c r="I5" s="856" t="s">
        <v>14</v>
      </c>
      <c r="J5" s="856" t="s">
        <v>2</v>
      </c>
      <c r="K5" s="857" t="s">
        <v>14</v>
      </c>
      <c r="L5" s="857" t="s">
        <v>2</v>
      </c>
      <c r="M5" s="951"/>
      <c r="N5" s="856" t="s">
        <v>14</v>
      </c>
      <c r="O5" s="856" t="s">
        <v>2</v>
      </c>
      <c r="P5" s="856" t="s">
        <v>14</v>
      </c>
      <c r="Q5" s="856" t="s">
        <v>2</v>
      </c>
    </row>
    <row r="6" spans="2:19" ht="15">
      <c r="B6" s="917">
        <v>1</v>
      </c>
      <c r="C6" s="859" t="s">
        <v>19</v>
      </c>
      <c r="D6" s="884">
        <v>209</v>
      </c>
      <c r="E6" s="884">
        <v>109</v>
      </c>
      <c r="F6" s="884">
        <v>2</v>
      </c>
      <c r="G6" s="884">
        <v>0</v>
      </c>
      <c r="H6" s="884">
        <v>0</v>
      </c>
      <c r="I6" s="884">
        <v>0</v>
      </c>
      <c r="J6" s="884">
        <v>0</v>
      </c>
      <c r="K6" s="861">
        <v>0</v>
      </c>
      <c r="L6" s="861">
        <v>0</v>
      </c>
      <c r="M6" s="884">
        <v>1513539</v>
      </c>
      <c r="N6" s="884">
        <v>2572794</v>
      </c>
      <c r="O6" s="884">
        <v>99340</v>
      </c>
      <c r="P6" s="862">
        <v>6227.5</v>
      </c>
      <c r="Q6" s="862">
        <v>200.5</v>
      </c>
      <c r="R6" s="915"/>
      <c r="S6" s="915"/>
    </row>
    <row r="7" spans="2:19" ht="15">
      <c r="B7" s="917">
        <v>2</v>
      </c>
      <c r="C7" s="859" t="s">
        <v>20</v>
      </c>
      <c r="D7" s="884">
        <v>491</v>
      </c>
      <c r="E7" s="884">
        <v>576</v>
      </c>
      <c r="F7" s="884">
        <v>2217</v>
      </c>
      <c r="G7" s="884">
        <v>0</v>
      </c>
      <c r="H7" s="884">
        <v>122658</v>
      </c>
      <c r="I7" s="884">
        <v>8826</v>
      </c>
      <c r="J7" s="884">
        <v>143895</v>
      </c>
      <c r="K7" s="861">
        <v>35.9</v>
      </c>
      <c r="L7" s="861">
        <v>397</v>
      </c>
      <c r="M7" s="884">
        <v>7508379</v>
      </c>
      <c r="N7" s="884">
        <v>9028095</v>
      </c>
      <c r="O7" s="884">
        <v>452813</v>
      </c>
      <c r="P7" s="862">
        <v>21300.5</v>
      </c>
      <c r="Q7" s="862">
        <v>717.2</v>
      </c>
      <c r="R7" s="915"/>
      <c r="S7" s="915"/>
    </row>
    <row r="8" spans="2:19" ht="15">
      <c r="B8" s="917">
        <v>3</v>
      </c>
      <c r="C8" s="859" t="s">
        <v>21</v>
      </c>
      <c r="D8" s="884">
        <v>1537</v>
      </c>
      <c r="E8" s="884">
        <v>721</v>
      </c>
      <c r="F8" s="884">
        <v>3458</v>
      </c>
      <c r="G8" s="884">
        <v>0</v>
      </c>
      <c r="H8" s="884">
        <v>68558</v>
      </c>
      <c r="I8" s="884">
        <v>1336</v>
      </c>
      <c r="J8" s="884">
        <v>93662</v>
      </c>
      <c r="K8" s="861">
        <v>4.3</v>
      </c>
      <c r="L8" s="861">
        <v>244.8</v>
      </c>
      <c r="M8" s="884">
        <v>9191199</v>
      </c>
      <c r="N8" s="884">
        <v>8753050</v>
      </c>
      <c r="O8" s="884">
        <v>780146</v>
      </c>
      <c r="P8" s="862">
        <v>34728.119999999995</v>
      </c>
      <c r="Q8" s="862">
        <v>1134.4</v>
      </c>
      <c r="R8" s="915"/>
      <c r="S8" s="915"/>
    </row>
    <row r="9" spans="2:19" ht="15">
      <c r="B9" s="917">
        <v>4</v>
      </c>
      <c r="C9" s="859" t="s">
        <v>22</v>
      </c>
      <c r="D9" s="884">
        <v>904</v>
      </c>
      <c r="E9" s="884">
        <v>880</v>
      </c>
      <c r="F9" s="884">
        <v>1909</v>
      </c>
      <c r="G9" s="884">
        <v>500</v>
      </c>
      <c r="H9" s="884">
        <v>120808</v>
      </c>
      <c r="I9" s="884">
        <v>9505</v>
      </c>
      <c r="J9" s="884">
        <v>106853</v>
      </c>
      <c r="K9" s="861">
        <v>64.5</v>
      </c>
      <c r="L9" s="861">
        <v>298.09999999999997</v>
      </c>
      <c r="M9" s="884">
        <v>12069571</v>
      </c>
      <c r="N9" s="884">
        <v>11748475</v>
      </c>
      <c r="O9" s="884">
        <v>645319</v>
      </c>
      <c r="P9" s="862">
        <v>24330.100000000002</v>
      </c>
      <c r="Q9" s="862">
        <v>970</v>
      </c>
      <c r="R9" s="915"/>
      <c r="S9" s="915"/>
    </row>
    <row r="10" spans="2:19" ht="15">
      <c r="B10" s="917">
        <v>5</v>
      </c>
      <c r="C10" s="859" t="s">
        <v>23</v>
      </c>
      <c r="D10" s="884">
        <v>385</v>
      </c>
      <c r="E10" s="884">
        <v>120</v>
      </c>
      <c r="F10" s="884">
        <v>77</v>
      </c>
      <c r="G10" s="884">
        <v>404</v>
      </c>
      <c r="H10" s="884">
        <v>22914</v>
      </c>
      <c r="I10" s="884">
        <v>40291</v>
      </c>
      <c r="J10" s="884">
        <v>23516</v>
      </c>
      <c r="K10" s="861">
        <v>1.1097</v>
      </c>
      <c r="L10" s="861">
        <v>35.40268427</v>
      </c>
      <c r="M10" s="884">
        <v>2935005</v>
      </c>
      <c r="N10" s="884">
        <v>2989240</v>
      </c>
      <c r="O10" s="884">
        <v>278487</v>
      </c>
      <c r="P10" s="862">
        <v>7357.7741000000005</v>
      </c>
      <c r="Q10" s="862">
        <v>384.26826114</v>
      </c>
      <c r="R10" s="915"/>
      <c r="S10" s="915"/>
    </row>
    <row r="11" spans="2:19" ht="15">
      <c r="B11" s="917">
        <v>6</v>
      </c>
      <c r="C11" s="859" t="s">
        <v>24</v>
      </c>
      <c r="D11" s="884">
        <v>1579</v>
      </c>
      <c r="E11" s="884">
        <v>1621</v>
      </c>
      <c r="F11" s="884">
        <v>1067</v>
      </c>
      <c r="G11" s="884">
        <v>0</v>
      </c>
      <c r="H11" s="884">
        <v>57767</v>
      </c>
      <c r="I11" s="884">
        <v>9754</v>
      </c>
      <c r="J11" s="884">
        <v>71475</v>
      </c>
      <c r="K11" s="861">
        <v>45</v>
      </c>
      <c r="L11" s="861">
        <v>182</v>
      </c>
      <c r="M11" s="884">
        <v>7782141</v>
      </c>
      <c r="N11" s="884">
        <v>7527225</v>
      </c>
      <c r="O11" s="884">
        <v>747106</v>
      </c>
      <c r="P11" s="862">
        <v>29705.4</v>
      </c>
      <c r="Q11" s="862">
        <v>1188.7</v>
      </c>
      <c r="R11" s="915"/>
      <c r="S11" s="915"/>
    </row>
    <row r="12" spans="2:19" ht="15">
      <c r="B12" s="917">
        <v>7</v>
      </c>
      <c r="C12" s="859" t="s">
        <v>25</v>
      </c>
      <c r="D12" s="884">
        <v>1049</v>
      </c>
      <c r="E12" s="884">
        <v>881</v>
      </c>
      <c r="F12" s="884">
        <v>0</v>
      </c>
      <c r="G12" s="884">
        <v>0</v>
      </c>
      <c r="H12" s="884">
        <v>51488</v>
      </c>
      <c r="I12" s="884">
        <v>222</v>
      </c>
      <c r="J12" s="884">
        <v>53822</v>
      </c>
      <c r="K12" s="861">
        <v>0.8</v>
      </c>
      <c r="L12" s="861">
        <v>125.5</v>
      </c>
      <c r="M12" s="884">
        <v>5903465</v>
      </c>
      <c r="N12" s="884">
        <v>9841109</v>
      </c>
      <c r="O12" s="884">
        <v>127348</v>
      </c>
      <c r="P12" s="862">
        <v>25863.699999999997</v>
      </c>
      <c r="Q12" s="862">
        <v>347.59999999999997</v>
      </c>
      <c r="R12" s="915"/>
      <c r="S12" s="915"/>
    </row>
    <row r="13" spans="2:19" ht="15">
      <c r="B13" s="917">
        <v>8</v>
      </c>
      <c r="C13" s="859" t="s">
        <v>26</v>
      </c>
      <c r="D13" s="884">
        <v>745</v>
      </c>
      <c r="E13" s="884">
        <v>536</v>
      </c>
      <c r="F13" s="884">
        <v>14033</v>
      </c>
      <c r="G13" s="884">
        <v>0</v>
      </c>
      <c r="H13" s="884">
        <v>61679</v>
      </c>
      <c r="I13" s="884">
        <v>1223</v>
      </c>
      <c r="J13" s="884">
        <v>87640</v>
      </c>
      <c r="K13" s="861">
        <v>5.4</v>
      </c>
      <c r="L13" s="861">
        <v>211.9</v>
      </c>
      <c r="M13" s="884">
        <v>5062972</v>
      </c>
      <c r="N13" s="884">
        <v>3499348</v>
      </c>
      <c r="O13" s="884">
        <v>473532</v>
      </c>
      <c r="P13" s="862">
        <v>12076.6</v>
      </c>
      <c r="Q13" s="862">
        <v>769.9</v>
      </c>
      <c r="R13" s="915"/>
      <c r="S13" s="915"/>
    </row>
    <row r="14" spans="2:19" ht="15">
      <c r="B14" s="917">
        <v>9</v>
      </c>
      <c r="C14" s="859" t="s">
        <v>27</v>
      </c>
      <c r="D14" s="884">
        <v>439</v>
      </c>
      <c r="E14" s="884">
        <v>124</v>
      </c>
      <c r="F14" s="884">
        <v>0</v>
      </c>
      <c r="G14" s="884">
        <v>0</v>
      </c>
      <c r="H14" s="884">
        <v>0</v>
      </c>
      <c r="I14" s="884">
        <v>0</v>
      </c>
      <c r="J14" s="884">
        <v>0</v>
      </c>
      <c r="K14" s="861">
        <v>0</v>
      </c>
      <c r="L14" s="861">
        <v>0</v>
      </c>
      <c r="M14" s="884">
        <v>1699494</v>
      </c>
      <c r="N14" s="884">
        <v>2030982</v>
      </c>
      <c r="O14" s="884">
        <v>116618</v>
      </c>
      <c r="P14" s="862">
        <v>6792.200000000001</v>
      </c>
      <c r="Q14" s="862">
        <v>168</v>
      </c>
      <c r="R14" s="915"/>
      <c r="S14" s="915"/>
    </row>
    <row r="15" spans="2:19" ht="15">
      <c r="B15" s="917">
        <v>10</v>
      </c>
      <c r="C15" s="859" t="s">
        <v>28</v>
      </c>
      <c r="D15" s="884">
        <v>936</v>
      </c>
      <c r="E15" s="884">
        <v>359</v>
      </c>
      <c r="F15" s="884">
        <v>0</v>
      </c>
      <c r="G15" s="884">
        <v>0</v>
      </c>
      <c r="H15" s="884">
        <v>47665</v>
      </c>
      <c r="I15" s="884">
        <v>2843</v>
      </c>
      <c r="J15" s="884">
        <v>68791</v>
      </c>
      <c r="K15" s="861">
        <v>10.4</v>
      </c>
      <c r="L15" s="861">
        <v>178.6</v>
      </c>
      <c r="M15" s="884">
        <v>8199831</v>
      </c>
      <c r="N15" s="884">
        <v>10527518</v>
      </c>
      <c r="O15" s="884">
        <v>583327</v>
      </c>
      <c r="P15" s="862">
        <v>23615.2</v>
      </c>
      <c r="Q15" s="862">
        <v>722.4</v>
      </c>
      <c r="R15" s="915"/>
      <c r="S15" s="915"/>
    </row>
    <row r="16" spans="2:19" ht="15">
      <c r="B16" s="917">
        <v>11</v>
      </c>
      <c r="C16" s="859" t="s">
        <v>29</v>
      </c>
      <c r="D16" s="884">
        <v>1004</v>
      </c>
      <c r="E16" s="884">
        <v>599</v>
      </c>
      <c r="F16" s="884">
        <v>634</v>
      </c>
      <c r="G16" s="884">
        <v>0</v>
      </c>
      <c r="H16" s="884">
        <v>36229</v>
      </c>
      <c r="I16" s="884">
        <v>2951</v>
      </c>
      <c r="J16" s="884">
        <v>40297</v>
      </c>
      <c r="K16" s="861">
        <v>6.2</v>
      </c>
      <c r="L16" s="861">
        <v>89.2</v>
      </c>
      <c r="M16" s="884">
        <v>3911374</v>
      </c>
      <c r="N16" s="884">
        <v>3675353</v>
      </c>
      <c r="O16" s="884">
        <v>369660</v>
      </c>
      <c r="P16" s="862">
        <v>12401.900000000001</v>
      </c>
      <c r="Q16" s="862">
        <v>756</v>
      </c>
      <c r="R16" s="915"/>
      <c r="S16" s="915"/>
    </row>
    <row r="17" spans="2:19" ht="15">
      <c r="B17" s="917">
        <v>12</v>
      </c>
      <c r="C17" s="859" t="s">
        <v>30</v>
      </c>
      <c r="D17" s="884">
        <v>970</v>
      </c>
      <c r="E17" s="884">
        <v>342</v>
      </c>
      <c r="F17" s="884">
        <v>1441</v>
      </c>
      <c r="G17" s="884">
        <v>0</v>
      </c>
      <c r="H17" s="884">
        <v>0</v>
      </c>
      <c r="I17" s="884">
        <v>0</v>
      </c>
      <c r="J17" s="884">
        <v>0</v>
      </c>
      <c r="K17" s="861">
        <v>0</v>
      </c>
      <c r="L17" s="861">
        <v>0</v>
      </c>
      <c r="M17" s="884">
        <v>3553854</v>
      </c>
      <c r="N17" s="884">
        <v>5319105</v>
      </c>
      <c r="O17" s="884">
        <v>186973</v>
      </c>
      <c r="P17" s="862">
        <v>14406.300000000001</v>
      </c>
      <c r="Q17" s="862">
        <v>267.2</v>
      </c>
      <c r="R17" s="915"/>
      <c r="S17" s="915"/>
    </row>
    <row r="18" spans="2:19" ht="15">
      <c r="B18" s="917">
        <v>13</v>
      </c>
      <c r="C18" s="859" t="s">
        <v>31</v>
      </c>
      <c r="D18" s="884">
        <v>104</v>
      </c>
      <c r="E18" s="884">
        <v>14</v>
      </c>
      <c r="F18" s="884">
        <v>0</v>
      </c>
      <c r="G18" s="884">
        <v>0</v>
      </c>
      <c r="H18" s="884">
        <v>0</v>
      </c>
      <c r="I18" s="884">
        <v>0</v>
      </c>
      <c r="J18" s="884">
        <v>0</v>
      </c>
      <c r="K18" s="861">
        <v>0</v>
      </c>
      <c r="L18" s="861">
        <v>0</v>
      </c>
      <c r="M18" s="884">
        <v>106302</v>
      </c>
      <c r="N18" s="884">
        <v>110528</v>
      </c>
      <c r="O18" s="884">
        <v>0</v>
      </c>
      <c r="P18" s="862">
        <v>420.4</v>
      </c>
      <c r="Q18" s="862">
        <v>0</v>
      </c>
      <c r="R18" s="915"/>
      <c r="S18" s="915"/>
    </row>
    <row r="19" spans="2:19" ht="15">
      <c r="B19" s="917">
        <v>14</v>
      </c>
      <c r="C19" s="859" t="s">
        <v>32</v>
      </c>
      <c r="D19" s="884">
        <v>2992</v>
      </c>
      <c r="E19" s="884">
        <v>2999</v>
      </c>
      <c r="F19" s="884">
        <v>7795</v>
      </c>
      <c r="G19" s="884">
        <v>0</v>
      </c>
      <c r="H19" s="884">
        <v>110411</v>
      </c>
      <c r="I19" s="884">
        <v>2230</v>
      </c>
      <c r="J19" s="884">
        <v>145429</v>
      </c>
      <c r="K19" s="861">
        <v>9.608853550000001</v>
      </c>
      <c r="L19" s="861">
        <v>317.05214811</v>
      </c>
      <c r="M19" s="884">
        <v>18988029</v>
      </c>
      <c r="N19" s="884">
        <v>17304910</v>
      </c>
      <c r="O19" s="884">
        <v>1366578</v>
      </c>
      <c r="P19" s="862">
        <v>67007.94967777001</v>
      </c>
      <c r="Q19" s="862">
        <v>1669.18695427</v>
      </c>
      <c r="R19" s="915"/>
      <c r="S19" s="915"/>
    </row>
    <row r="20" spans="2:19" ht="15">
      <c r="B20" s="917">
        <v>15</v>
      </c>
      <c r="C20" s="859" t="s">
        <v>33</v>
      </c>
      <c r="D20" s="884">
        <v>1036</v>
      </c>
      <c r="E20" s="884">
        <v>205</v>
      </c>
      <c r="F20" s="884">
        <v>577</v>
      </c>
      <c r="G20" s="884">
        <v>0</v>
      </c>
      <c r="H20" s="884">
        <v>66341</v>
      </c>
      <c r="I20" s="884">
        <v>1905</v>
      </c>
      <c r="J20" s="884">
        <v>57721</v>
      </c>
      <c r="K20" s="861">
        <v>7.7</v>
      </c>
      <c r="L20" s="861">
        <v>133.7</v>
      </c>
      <c r="M20" s="884">
        <v>5224714</v>
      </c>
      <c r="N20" s="884">
        <v>5077207</v>
      </c>
      <c r="O20" s="884">
        <v>350816</v>
      </c>
      <c r="P20" s="862">
        <v>18635.8</v>
      </c>
      <c r="Q20" s="862">
        <v>627.6</v>
      </c>
      <c r="R20" s="915"/>
      <c r="S20" s="915"/>
    </row>
    <row r="21" spans="2:19" ht="15">
      <c r="B21" s="917">
        <v>16</v>
      </c>
      <c r="C21" s="859" t="s">
        <v>34</v>
      </c>
      <c r="D21" s="884">
        <v>594</v>
      </c>
      <c r="E21" s="884">
        <v>361</v>
      </c>
      <c r="F21" s="884">
        <v>0</v>
      </c>
      <c r="G21" s="884">
        <v>0</v>
      </c>
      <c r="H21" s="884">
        <v>0</v>
      </c>
      <c r="I21" s="884">
        <v>0</v>
      </c>
      <c r="J21" s="884">
        <v>0</v>
      </c>
      <c r="K21" s="861">
        <v>0</v>
      </c>
      <c r="L21" s="861">
        <v>0</v>
      </c>
      <c r="M21" s="884">
        <v>2166703</v>
      </c>
      <c r="N21" s="884">
        <v>2414721</v>
      </c>
      <c r="O21" s="884">
        <v>242152</v>
      </c>
      <c r="P21" s="862">
        <v>9399.199999999999</v>
      </c>
      <c r="Q21" s="862">
        <v>345.79999999999995</v>
      </c>
      <c r="R21" s="915"/>
      <c r="S21" s="915"/>
    </row>
    <row r="22" spans="2:19" ht="15">
      <c r="B22" s="917">
        <v>17</v>
      </c>
      <c r="C22" s="859" t="s">
        <v>35</v>
      </c>
      <c r="D22" s="884">
        <v>2243</v>
      </c>
      <c r="E22" s="884">
        <v>1952</v>
      </c>
      <c r="F22" s="884">
        <v>2570</v>
      </c>
      <c r="G22" s="884">
        <v>0</v>
      </c>
      <c r="H22" s="884">
        <v>44915</v>
      </c>
      <c r="I22" s="884">
        <v>825</v>
      </c>
      <c r="J22" s="884">
        <v>59142</v>
      </c>
      <c r="K22" s="861">
        <v>3.5999999999999996</v>
      </c>
      <c r="L22" s="861">
        <v>156.1</v>
      </c>
      <c r="M22" s="884">
        <v>8626618</v>
      </c>
      <c r="N22" s="884">
        <v>8401866</v>
      </c>
      <c r="O22" s="884">
        <v>559308</v>
      </c>
      <c r="P22" s="862">
        <v>26627.600000000002</v>
      </c>
      <c r="Q22" s="862">
        <v>906.4</v>
      </c>
      <c r="R22" s="915"/>
      <c r="S22" s="915"/>
    </row>
    <row r="23" spans="2:19" ht="15">
      <c r="B23" s="917">
        <v>18</v>
      </c>
      <c r="C23" s="859" t="s">
        <v>36</v>
      </c>
      <c r="D23" s="884">
        <v>323</v>
      </c>
      <c r="E23" s="884">
        <v>488</v>
      </c>
      <c r="F23" s="884">
        <v>0</v>
      </c>
      <c r="G23" s="884">
        <v>0</v>
      </c>
      <c r="H23" s="884">
        <v>0</v>
      </c>
      <c r="I23" s="884">
        <v>0</v>
      </c>
      <c r="J23" s="884">
        <v>0</v>
      </c>
      <c r="K23" s="861">
        <v>0</v>
      </c>
      <c r="L23" s="861">
        <v>0</v>
      </c>
      <c r="M23" s="884">
        <v>2058014</v>
      </c>
      <c r="N23" s="884">
        <v>2111928</v>
      </c>
      <c r="O23" s="884">
        <v>136966</v>
      </c>
      <c r="P23" s="862">
        <v>8034.9</v>
      </c>
      <c r="Q23" s="862">
        <v>274.5</v>
      </c>
      <c r="R23" s="915"/>
      <c r="S23" s="915"/>
    </row>
    <row r="24" spans="2:19" ht="15">
      <c r="B24" s="917">
        <v>19</v>
      </c>
      <c r="C24" s="859" t="s">
        <v>37</v>
      </c>
      <c r="D24" s="884">
        <v>593</v>
      </c>
      <c r="E24" s="884">
        <v>161</v>
      </c>
      <c r="F24" s="884">
        <v>1420</v>
      </c>
      <c r="G24" s="884">
        <v>0</v>
      </c>
      <c r="H24" s="884">
        <v>40291</v>
      </c>
      <c r="I24" s="884">
        <v>3632</v>
      </c>
      <c r="J24" s="884">
        <v>166593</v>
      </c>
      <c r="K24" s="861">
        <v>20.099999999999998</v>
      </c>
      <c r="L24" s="861">
        <v>341.8</v>
      </c>
      <c r="M24" s="884">
        <v>2155869</v>
      </c>
      <c r="N24" s="884">
        <v>2312355</v>
      </c>
      <c r="O24" s="884">
        <v>156955</v>
      </c>
      <c r="P24" s="862">
        <v>2669</v>
      </c>
      <c r="Q24" s="862">
        <v>2922.6</v>
      </c>
      <c r="R24" s="915"/>
      <c r="S24" s="915"/>
    </row>
    <row r="25" spans="2:19" ht="15">
      <c r="B25" s="917">
        <v>20</v>
      </c>
      <c r="C25" s="859" t="s">
        <v>39</v>
      </c>
      <c r="D25" s="868">
        <v>12755</v>
      </c>
      <c r="E25" s="868">
        <v>10366</v>
      </c>
      <c r="F25" s="868">
        <v>25833</v>
      </c>
      <c r="G25" s="868">
        <v>0</v>
      </c>
      <c r="H25" s="869">
        <v>2450707</v>
      </c>
      <c r="I25" s="869">
        <v>31544</v>
      </c>
      <c r="J25" s="869">
        <v>4679460</v>
      </c>
      <c r="K25" s="870">
        <v>149.70860418</v>
      </c>
      <c r="L25" s="870">
        <v>10439.77195019</v>
      </c>
      <c r="M25" s="869">
        <v>101836000</v>
      </c>
      <c r="N25" s="869">
        <v>178282000</v>
      </c>
      <c r="O25" s="867">
        <v>8112000</v>
      </c>
      <c r="P25" s="871">
        <v>494263.2</v>
      </c>
      <c r="Q25" s="871">
        <v>12863.3</v>
      </c>
      <c r="R25" s="915"/>
      <c r="S25" s="915"/>
    </row>
    <row r="26" spans="2:19" ht="15">
      <c r="B26" s="917">
        <v>21</v>
      </c>
      <c r="C26" s="859" t="s">
        <v>40</v>
      </c>
      <c r="D26" s="865">
        <v>623</v>
      </c>
      <c r="E26" s="865">
        <v>437</v>
      </c>
      <c r="F26" s="865">
        <v>0</v>
      </c>
      <c r="G26" s="865">
        <v>0</v>
      </c>
      <c r="H26" s="865">
        <v>0</v>
      </c>
      <c r="I26" s="865">
        <v>0</v>
      </c>
      <c r="J26" s="865">
        <v>0</v>
      </c>
      <c r="K26" s="870">
        <v>0</v>
      </c>
      <c r="L26" s="870">
        <v>0</v>
      </c>
      <c r="M26" s="872">
        <v>4752901</v>
      </c>
      <c r="N26" s="872">
        <v>7314968</v>
      </c>
      <c r="O26" s="873">
        <v>143836</v>
      </c>
      <c r="P26" s="871">
        <v>23191.100000000002</v>
      </c>
      <c r="Q26" s="871">
        <v>148.1</v>
      </c>
      <c r="R26" s="915"/>
      <c r="S26" s="915"/>
    </row>
    <row r="27" spans="2:19" ht="15">
      <c r="B27" s="917">
        <v>22</v>
      </c>
      <c r="C27" s="859" t="s">
        <v>41</v>
      </c>
      <c r="D27" s="865">
        <v>1057</v>
      </c>
      <c r="E27" s="865">
        <v>440</v>
      </c>
      <c r="F27" s="865">
        <v>0</v>
      </c>
      <c r="G27" s="865">
        <v>0</v>
      </c>
      <c r="H27" s="874">
        <v>0</v>
      </c>
      <c r="I27" s="874">
        <v>0</v>
      </c>
      <c r="J27" s="874">
        <v>0</v>
      </c>
      <c r="K27" s="870">
        <v>0</v>
      </c>
      <c r="L27" s="870">
        <v>0</v>
      </c>
      <c r="M27" s="863">
        <v>6722232</v>
      </c>
      <c r="N27" s="865">
        <v>12655227</v>
      </c>
      <c r="O27" s="865">
        <v>300521</v>
      </c>
      <c r="P27" s="871">
        <v>32458.2</v>
      </c>
      <c r="Q27" s="871">
        <v>658.9</v>
      </c>
      <c r="R27" s="915"/>
      <c r="S27" s="915"/>
    </row>
    <row r="28" spans="2:19" ht="15">
      <c r="B28" s="917">
        <v>23</v>
      </c>
      <c r="C28" s="859" t="s">
        <v>42</v>
      </c>
      <c r="D28" s="875">
        <v>593</v>
      </c>
      <c r="E28" s="875">
        <v>251</v>
      </c>
      <c r="F28" s="875">
        <v>0</v>
      </c>
      <c r="G28" s="875">
        <v>0</v>
      </c>
      <c r="H28" s="876">
        <v>0</v>
      </c>
      <c r="I28" s="876">
        <v>0</v>
      </c>
      <c r="J28" s="875">
        <v>0</v>
      </c>
      <c r="K28" s="870">
        <v>0</v>
      </c>
      <c r="L28" s="870">
        <v>0</v>
      </c>
      <c r="M28" s="877">
        <v>2732281</v>
      </c>
      <c r="N28" s="878">
        <v>4804130</v>
      </c>
      <c r="O28" s="875">
        <v>140011</v>
      </c>
      <c r="P28" s="871">
        <v>10970.8</v>
      </c>
      <c r="Q28" s="871">
        <v>333.29999999999995</v>
      </c>
      <c r="R28" s="915"/>
      <c r="S28" s="915"/>
    </row>
    <row r="29" spans="2:19" ht="15">
      <c r="B29" s="917">
        <v>24</v>
      </c>
      <c r="C29" s="859" t="s">
        <v>43</v>
      </c>
      <c r="D29" s="879">
        <v>657</v>
      </c>
      <c r="E29" s="879">
        <v>219</v>
      </c>
      <c r="F29" s="879">
        <v>0</v>
      </c>
      <c r="G29" s="879">
        <v>0</v>
      </c>
      <c r="H29" s="879">
        <v>0</v>
      </c>
      <c r="I29" s="879">
        <v>0</v>
      </c>
      <c r="J29" s="879">
        <v>0</v>
      </c>
      <c r="K29" s="870">
        <v>0</v>
      </c>
      <c r="L29" s="870">
        <v>0</v>
      </c>
      <c r="M29" s="879">
        <v>3409118</v>
      </c>
      <c r="N29" s="879">
        <v>3978940</v>
      </c>
      <c r="O29" s="879">
        <v>97495</v>
      </c>
      <c r="P29" s="871">
        <v>12057.8</v>
      </c>
      <c r="Q29" s="871">
        <v>176.6</v>
      </c>
      <c r="R29" s="915"/>
      <c r="S29" s="915"/>
    </row>
    <row r="30" spans="2:19" ht="15">
      <c r="B30" s="917">
        <v>25</v>
      </c>
      <c r="C30" s="859" t="s">
        <v>44</v>
      </c>
      <c r="D30" s="865">
        <v>665</v>
      </c>
      <c r="E30" s="865">
        <v>284</v>
      </c>
      <c r="F30" s="865">
        <v>0</v>
      </c>
      <c r="G30" s="865">
        <v>0</v>
      </c>
      <c r="H30" s="864">
        <v>0</v>
      </c>
      <c r="I30" s="864">
        <v>0</v>
      </c>
      <c r="J30" s="864">
        <v>0</v>
      </c>
      <c r="K30" s="870">
        <v>0</v>
      </c>
      <c r="L30" s="870">
        <v>0</v>
      </c>
      <c r="M30" s="863">
        <v>6056078</v>
      </c>
      <c r="N30" s="864">
        <v>5586059</v>
      </c>
      <c r="O30" s="864">
        <v>208731</v>
      </c>
      <c r="P30" s="871">
        <v>18727.6</v>
      </c>
      <c r="Q30" s="871">
        <v>401.3</v>
      </c>
      <c r="R30" s="915"/>
      <c r="S30" s="915"/>
    </row>
    <row r="31" spans="2:19" ht="15">
      <c r="B31" s="917">
        <v>26</v>
      </c>
      <c r="C31" s="859" t="s">
        <v>46</v>
      </c>
      <c r="D31" s="865">
        <v>836</v>
      </c>
      <c r="E31" s="865">
        <v>756</v>
      </c>
      <c r="F31" s="864">
        <v>14803</v>
      </c>
      <c r="G31" s="865">
        <v>0</v>
      </c>
      <c r="H31" s="866">
        <v>0</v>
      </c>
      <c r="I31" s="866">
        <v>0</v>
      </c>
      <c r="J31" s="866">
        <v>0</v>
      </c>
      <c r="K31" s="880">
        <v>0</v>
      </c>
      <c r="L31" s="880">
        <v>0</v>
      </c>
      <c r="M31" s="881">
        <v>5083307</v>
      </c>
      <c r="N31" s="872">
        <v>6655678</v>
      </c>
      <c r="O31" s="872">
        <v>851863</v>
      </c>
      <c r="P31" s="872">
        <v>25293.699999999997</v>
      </c>
      <c r="Q31" s="872">
        <v>1306.5</v>
      </c>
      <c r="R31" s="915"/>
      <c r="S31" s="915"/>
    </row>
    <row r="32" spans="2:19" ht="15">
      <c r="B32" s="917">
        <v>27</v>
      </c>
      <c r="C32" s="859" t="s">
        <v>50</v>
      </c>
      <c r="D32" s="884">
        <v>136</v>
      </c>
      <c r="E32" s="884">
        <v>57</v>
      </c>
      <c r="F32" s="884">
        <v>0</v>
      </c>
      <c r="G32" s="884">
        <v>0</v>
      </c>
      <c r="H32" s="884">
        <v>0</v>
      </c>
      <c r="I32" s="884">
        <v>0</v>
      </c>
      <c r="J32" s="884">
        <v>0</v>
      </c>
      <c r="K32" s="883">
        <v>0</v>
      </c>
      <c r="L32" s="883">
        <v>0</v>
      </c>
      <c r="M32" s="884">
        <v>395627</v>
      </c>
      <c r="N32" s="884">
        <v>224707</v>
      </c>
      <c r="O32" s="884">
        <v>12965</v>
      </c>
      <c r="P32" s="885">
        <v>586.8</v>
      </c>
      <c r="Q32" s="885">
        <v>32.2</v>
      </c>
      <c r="R32" s="915"/>
      <c r="S32" s="915"/>
    </row>
    <row r="33" spans="2:19" ht="15">
      <c r="B33" s="917">
        <v>28</v>
      </c>
      <c r="C33" s="859" t="s">
        <v>51</v>
      </c>
      <c r="D33" s="884">
        <v>257</v>
      </c>
      <c r="E33" s="884">
        <v>355</v>
      </c>
      <c r="F33" s="884">
        <v>2114</v>
      </c>
      <c r="G33" s="884">
        <v>0</v>
      </c>
      <c r="H33" s="884">
        <v>0</v>
      </c>
      <c r="I33" s="884">
        <v>0</v>
      </c>
      <c r="J33" s="884">
        <v>0</v>
      </c>
      <c r="K33" s="883">
        <v>0</v>
      </c>
      <c r="L33" s="883">
        <v>0</v>
      </c>
      <c r="M33" s="884">
        <v>917853</v>
      </c>
      <c r="N33" s="884">
        <v>1197975</v>
      </c>
      <c r="O33" s="884">
        <v>125687</v>
      </c>
      <c r="P33" s="885">
        <v>3858.08</v>
      </c>
      <c r="Q33" s="885">
        <v>178.44</v>
      </c>
      <c r="R33" s="915"/>
      <c r="S33" s="915"/>
    </row>
    <row r="34" spans="2:19" ht="15">
      <c r="B34" s="917">
        <v>29</v>
      </c>
      <c r="C34" s="859" t="s">
        <v>52</v>
      </c>
      <c r="D34" s="884">
        <v>173</v>
      </c>
      <c r="E34" s="884">
        <v>223</v>
      </c>
      <c r="F34" s="884">
        <v>0</v>
      </c>
      <c r="G34" s="884">
        <v>0</v>
      </c>
      <c r="H34" s="884">
        <v>1771</v>
      </c>
      <c r="I34" s="884">
        <v>3</v>
      </c>
      <c r="J34" s="884">
        <v>2960</v>
      </c>
      <c r="K34" s="883">
        <v>0.009</v>
      </c>
      <c r="L34" s="883">
        <v>7.199999999999999</v>
      </c>
      <c r="M34" s="884">
        <v>711233</v>
      </c>
      <c r="N34" s="884">
        <v>401162</v>
      </c>
      <c r="O34" s="884">
        <v>33936</v>
      </c>
      <c r="P34" s="885">
        <v>1453.4</v>
      </c>
      <c r="Q34" s="885">
        <v>64.3</v>
      </c>
      <c r="R34" s="915"/>
      <c r="S34" s="915"/>
    </row>
    <row r="35" spans="2:19" ht="15">
      <c r="B35" s="917">
        <v>30</v>
      </c>
      <c r="C35" s="859" t="s">
        <v>53</v>
      </c>
      <c r="D35" s="884">
        <v>749</v>
      </c>
      <c r="E35" s="884">
        <v>367</v>
      </c>
      <c r="F35" s="884">
        <v>6706</v>
      </c>
      <c r="G35" s="884">
        <v>0</v>
      </c>
      <c r="H35" s="884">
        <v>0</v>
      </c>
      <c r="I35" s="884">
        <v>0</v>
      </c>
      <c r="J35" s="884">
        <v>0</v>
      </c>
      <c r="K35" s="883">
        <v>0</v>
      </c>
      <c r="L35" s="883">
        <v>0</v>
      </c>
      <c r="M35" s="884">
        <v>2855942</v>
      </c>
      <c r="N35" s="884">
        <v>2753750</v>
      </c>
      <c r="O35" s="884">
        <v>238618</v>
      </c>
      <c r="P35" s="885">
        <v>11372.9</v>
      </c>
      <c r="Q35" s="885">
        <v>428.40000000000003</v>
      </c>
      <c r="R35" s="915"/>
      <c r="S35" s="915"/>
    </row>
    <row r="36" spans="2:19" ht="15">
      <c r="B36" s="917">
        <v>31</v>
      </c>
      <c r="C36" s="859" t="s">
        <v>54</v>
      </c>
      <c r="D36" s="884">
        <v>234</v>
      </c>
      <c r="E36" s="884">
        <v>215</v>
      </c>
      <c r="F36" s="884">
        <v>0</v>
      </c>
      <c r="G36" s="884">
        <v>0</v>
      </c>
      <c r="H36" s="884">
        <v>0</v>
      </c>
      <c r="I36" s="884">
        <v>0</v>
      </c>
      <c r="J36" s="884">
        <v>0</v>
      </c>
      <c r="K36" s="883">
        <v>0</v>
      </c>
      <c r="L36" s="883">
        <v>0</v>
      </c>
      <c r="M36" s="884">
        <v>1069776</v>
      </c>
      <c r="N36" s="884">
        <v>2216443</v>
      </c>
      <c r="O36" s="884">
        <v>159070</v>
      </c>
      <c r="P36" s="885">
        <v>5625.700000000001</v>
      </c>
      <c r="Q36" s="885">
        <v>318.7</v>
      </c>
      <c r="R36" s="915"/>
      <c r="S36" s="915"/>
    </row>
    <row r="37" spans="2:19" ht="15">
      <c r="B37" s="917">
        <v>32</v>
      </c>
      <c r="C37" s="859" t="s">
        <v>55</v>
      </c>
      <c r="D37" s="884">
        <v>375</v>
      </c>
      <c r="E37" s="884">
        <v>195</v>
      </c>
      <c r="F37" s="884">
        <v>3033</v>
      </c>
      <c r="G37" s="884">
        <v>0</v>
      </c>
      <c r="H37" s="884">
        <v>31662</v>
      </c>
      <c r="I37" s="884">
        <v>2095</v>
      </c>
      <c r="J37" s="884">
        <v>43784</v>
      </c>
      <c r="K37" s="883">
        <v>7.6</v>
      </c>
      <c r="L37" s="883">
        <v>160</v>
      </c>
      <c r="M37" s="884">
        <v>1273025</v>
      </c>
      <c r="N37" s="884">
        <v>2617839</v>
      </c>
      <c r="O37" s="884">
        <v>34692</v>
      </c>
      <c r="P37" s="885">
        <v>12640.1</v>
      </c>
      <c r="Q37" s="885">
        <v>119.9</v>
      </c>
      <c r="R37" s="915"/>
      <c r="S37" s="915"/>
    </row>
    <row r="38" spans="2:19" ht="15">
      <c r="B38" s="917">
        <v>33</v>
      </c>
      <c r="C38" s="859" t="s">
        <v>56</v>
      </c>
      <c r="D38" s="884">
        <v>241</v>
      </c>
      <c r="E38" s="884">
        <v>173</v>
      </c>
      <c r="F38" s="884">
        <v>0</v>
      </c>
      <c r="G38" s="884">
        <v>1700</v>
      </c>
      <c r="H38" s="884">
        <v>0</v>
      </c>
      <c r="I38" s="884">
        <v>0</v>
      </c>
      <c r="J38" s="884">
        <v>0</v>
      </c>
      <c r="K38" s="883">
        <v>0</v>
      </c>
      <c r="L38" s="883">
        <v>0</v>
      </c>
      <c r="M38" s="884">
        <v>1628107</v>
      </c>
      <c r="N38" s="884">
        <v>1576285</v>
      </c>
      <c r="O38" s="884">
        <v>162118</v>
      </c>
      <c r="P38" s="885">
        <v>4751.9</v>
      </c>
      <c r="Q38" s="885">
        <v>256.2</v>
      </c>
      <c r="R38" s="915"/>
      <c r="S38" s="915"/>
    </row>
    <row r="39" spans="2:19" ht="15">
      <c r="B39" s="917">
        <v>34</v>
      </c>
      <c r="C39" s="859" t="s">
        <v>57</v>
      </c>
      <c r="D39" s="884">
        <v>512</v>
      </c>
      <c r="E39" s="884">
        <v>502</v>
      </c>
      <c r="F39" s="884">
        <v>2451</v>
      </c>
      <c r="G39" s="884">
        <v>0</v>
      </c>
      <c r="H39" s="884">
        <v>0</v>
      </c>
      <c r="I39" s="884">
        <v>0</v>
      </c>
      <c r="J39" s="884">
        <v>0</v>
      </c>
      <c r="K39" s="883">
        <v>0</v>
      </c>
      <c r="L39" s="883">
        <v>0</v>
      </c>
      <c r="M39" s="884">
        <v>3007821</v>
      </c>
      <c r="N39" s="884">
        <v>2448339</v>
      </c>
      <c r="O39" s="884">
        <v>211047</v>
      </c>
      <c r="P39" s="885">
        <v>10089.7</v>
      </c>
      <c r="Q39" s="885">
        <v>309.9</v>
      </c>
      <c r="R39" s="915"/>
      <c r="S39" s="915"/>
    </row>
    <row r="40" spans="2:19" ht="15">
      <c r="B40" s="917">
        <v>35</v>
      </c>
      <c r="C40" s="859" t="s">
        <v>58</v>
      </c>
      <c r="D40" s="884">
        <v>183</v>
      </c>
      <c r="E40" s="884">
        <v>430</v>
      </c>
      <c r="F40" s="884">
        <v>1833</v>
      </c>
      <c r="G40" s="884">
        <v>0</v>
      </c>
      <c r="H40" s="884">
        <v>0</v>
      </c>
      <c r="I40" s="884">
        <v>0</v>
      </c>
      <c r="J40" s="884">
        <v>0</v>
      </c>
      <c r="K40" s="883">
        <v>0</v>
      </c>
      <c r="L40" s="883">
        <v>0</v>
      </c>
      <c r="M40" s="884">
        <v>400422</v>
      </c>
      <c r="N40" s="884">
        <v>466995</v>
      </c>
      <c r="O40" s="884">
        <v>28803</v>
      </c>
      <c r="P40" s="885">
        <v>1664.7</v>
      </c>
      <c r="Q40" s="885">
        <v>58.6</v>
      </c>
      <c r="R40" s="915"/>
      <c r="S40" s="915"/>
    </row>
    <row r="41" spans="2:19" ht="15">
      <c r="B41" s="917">
        <v>36</v>
      </c>
      <c r="C41" s="859" t="s">
        <v>59</v>
      </c>
      <c r="D41" s="884">
        <v>61</v>
      </c>
      <c r="E41" s="884">
        <v>63</v>
      </c>
      <c r="F41" s="884">
        <v>0</v>
      </c>
      <c r="G41" s="884">
        <v>0</v>
      </c>
      <c r="H41" s="884">
        <v>0</v>
      </c>
      <c r="I41" s="884">
        <v>0</v>
      </c>
      <c r="J41" s="884">
        <v>0</v>
      </c>
      <c r="K41" s="883">
        <v>0</v>
      </c>
      <c r="L41" s="883">
        <v>0</v>
      </c>
      <c r="M41" s="884">
        <v>32750</v>
      </c>
      <c r="N41" s="884">
        <v>80258</v>
      </c>
      <c r="O41" s="884">
        <v>3327</v>
      </c>
      <c r="P41" s="885">
        <v>207.35085</v>
      </c>
      <c r="Q41" s="885">
        <v>5.226842790000003</v>
      </c>
      <c r="R41" s="915"/>
      <c r="S41" s="915"/>
    </row>
    <row r="42" spans="2:19" ht="15">
      <c r="B42" s="917">
        <v>37</v>
      </c>
      <c r="C42" s="859" t="s">
        <v>60</v>
      </c>
      <c r="D42" s="884">
        <v>589</v>
      </c>
      <c r="E42" s="884">
        <v>168</v>
      </c>
      <c r="F42" s="884">
        <v>175</v>
      </c>
      <c r="G42" s="884">
        <v>0</v>
      </c>
      <c r="H42" s="884">
        <v>0</v>
      </c>
      <c r="I42" s="884">
        <v>0</v>
      </c>
      <c r="J42" s="884">
        <v>0</v>
      </c>
      <c r="K42" s="883">
        <v>0</v>
      </c>
      <c r="L42" s="883">
        <v>0</v>
      </c>
      <c r="M42" s="884">
        <v>2437605</v>
      </c>
      <c r="N42" s="884">
        <v>1680892</v>
      </c>
      <c r="O42" s="884">
        <v>105053</v>
      </c>
      <c r="P42" s="885">
        <v>5476.2</v>
      </c>
      <c r="Q42" s="885">
        <v>212.89999999999998</v>
      </c>
      <c r="R42" s="915"/>
      <c r="S42" s="915"/>
    </row>
    <row r="43" spans="2:19" ht="15">
      <c r="B43" s="917">
        <v>38</v>
      </c>
      <c r="C43" s="859" t="s">
        <v>61</v>
      </c>
      <c r="D43" s="884">
        <v>189</v>
      </c>
      <c r="E43" s="884">
        <v>194</v>
      </c>
      <c r="F43" s="884">
        <v>756</v>
      </c>
      <c r="G43" s="884">
        <v>0</v>
      </c>
      <c r="H43" s="884">
        <v>5848</v>
      </c>
      <c r="I43" s="884">
        <v>0</v>
      </c>
      <c r="J43" s="884">
        <v>5437</v>
      </c>
      <c r="K43" s="883">
        <v>0</v>
      </c>
      <c r="L43" s="883">
        <v>12.9</v>
      </c>
      <c r="M43" s="884">
        <v>556076</v>
      </c>
      <c r="N43" s="884">
        <v>1461245</v>
      </c>
      <c r="O43" s="884">
        <v>29742</v>
      </c>
      <c r="P43" s="885">
        <v>5764.8</v>
      </c>
      <c r="Q43" s="885">
        <v>76.8</v>
      </c>
      <c r="R43" s="915"/>
      <c r="S43" s="915"/>
    </row>
    <row r="44" spans="2:19" ht="15">
      <c r="B44" s="917">
        <v>39</v>
      </c>
      <c r="C44" s="859" t="s">
        <v>63</v>
      </c>
      <c r="D44" s="884">
        <v>89</v>
      </c>
      <c r="E44" s="884">
        <v>217</v>
      </c>
      <c r="F44" s="884">
        <v>575</v>
      </c>
      <c r="G44" s="884">
        <v>0</v>
      </c>
      <c r="H44" s="884">
        <v>0</v>
      </c>
      <c r="I44" s="884">
        <v>0</v>
      </c>
      <c r="J44" s="884">
        <v>0</v>
      </c>
      <c r="K44" s="883">
        <v>0</v>
      </c>
      <c r="L44" s="883">
        <v>0</v>
      </c>
      <c r="M44" s="884">
        <v>219768</v>
      </c>
      <c r="N44" s="884">
        <v>359670</v>
      </c>
      <c r="O44" s="884">
        <v>44629</v>
      </c>
      <c r="P44" s="885">
        <v>1378.3000000000002</v>
      </c>
      <c r="Q44" s="885">
        <v>79.9</v>
      </c>
      <c r="R44" s="915"/>
      <c r="S44" s="915"/>
    </row>
    <row r="45" spans="2:19" ht="15">
      <c r="B45" s="917">
        <v>40</v>
      </c>
      <c r="C45" s="859" t="s">
        <v>64</v>
      </c>
      <c r="D45" s="884">
        <v>4044</v>
      </c>
      <c r="E45" s="884">
        <v>6317</v>
      </c>
      <c r="F45" s="884">
        <v>219375</v>
      </c>
      <c r="G45" s="884">
        <v>0</v>
      </c>
      <c r="H45" s="884">
        <v>6056986</v>
      </c>
      <c r="I45" s="884">
        <v>81109</v>
      </c>
      <c r="J45" s="884">
        <v>9485878</v>
      </c>
      <c r="K45" s="883">
        <v>520.8152413299999</v>
      </c>
      <c r="L45" s="883">
        <v>31236.65850762</v>
      </c>
      <c r="M45" s="884">
        <v>14354685</v>
      </c>
      <c r="N45" s="884">
        <v>29385970</v>
      </c>
      <c r="O45" s="884">
        <v>6934395</v>
      </c>
      <c r="P45" s="885">
        <v>125050.12289858998</v>
      </c>
      <c r="Q45" s="885">
        <v>10617.87259278</v>
      </c>
      <c r="R45" s="915"/>
      <c r="S45" s="915"/>
    </row>
    <row r="46" spans="2:19" ht="15">
      <c r="B46" s="917">
        <v>41</v>
      </c>
      <c r="C46" s="859" t="s">
        <v>65</v>
      </c>
      <c r="D46" s="884">
        <v>3169</v>
      </c>
      <c r="E46" s="884">
        <v>6856</v>
      </c>
      <c r="F46" s="884">
        <v>180636</v>
      </c>
      <c r="G46" s="884">
        <v>6407</v>
      </c>
      <c r="H46" s="884">
        <v>2806743</v>
      </c>
      <c r="I46" s="884">
        <v>8591</v>
      </c>
      <c r="J46" s="884">
        <v>5290349</v>
      </c>
      <c r="K46" s="883">
        <v>43.55809325000001</v>
      </c>
      <c r="L46" s="883">
        <v>12522.659014760009</v>
      </c>
      <c r="M46" s="884">
        <v>17574418</v>
      </c>
      <c r="N46" s="884">
        <v>27294741</v>
      </c>
      <c r="O46" s="884">
        <v>6861457</v>
      </c>
      <c r="P46" s="885">
        <v>118464.1079555328</v>
      </c>
      <c r="Q46" s="885">
        <v>11830.207382999999</v>
      </c>
      <c r="R46" s="915"/>
      <c r="S46" s="915"/>
    </row>
    <row r="47" spans="2:19" ht="15">
      <c r="B47" s="917">
        <v>42</v>
      </c>
      <c r="C47" s="859" t="s">
        <v>66</v>
      </c>
      <c r="D47" s="884">
        <v>421</v>
      </c>
      <c r="E47" s="884">
        <v>400</v>
      </c>
      <c r="F47" s="884">
        <v>167</v>
      </c>
      <c r="G47" s="884">
        <v>0</v>
      </c>
      <c r="H47" s="884">
        <v>213379</v>
      </c>
      <c r="I47" s="884">
        <v>514</v>
      </c>
      <c r="J47" s="884">
        <v>380963</v>
      </c>
      <c r="K47" s="883">
        <v>2.9</v>
      </c>
      <c r="L47" s="883">
        <v>1534.7</v>
      </c>
      <c r="M47" s="884">
        <v>957946</v>
      </c>
      <c r="N47" s="884">
        <v>1226318</v>
      </c>
      <c r="O47" s="884">
        <v>182531</v>
      </c>
      <c r="P47" s="885">
        <v>4965.6</v>
      </c>
      <c r="Q47" s="885">
        <v>325</v>
      </c>
      <c r="R47" s="915"/>
      <c r="S47" s="915"/>
    </row>
    <row r="48" spans="2:19" ht="15">
      <c r="B48" s="917">
        <v>43</v>
      </c>
      <c r="C48" s="859" t="s">
        <v>67</v>
      </c>
      <c r="D48" s="884">
        <v>351</v>
      </c>
      <c r="E48" s="884">
        <v>528</v>
      </c>
      <c r="F48" s="884">
        <v>0</v>
      </c>
      <c r="G48" s="884">
        <v>0</v>
      </c>
      <c r="H48" s="884">
        <v>273322</v>
      </c>
      <c r="I48" s="884">
        <v>2266</v>
      </c>
      <c r="J48" s="884">
        <v>455555</v>
      </c>
      <c r="K48" s="883">
        <v>17.34064862</v>
      </c>
      <c r="L48" s="883">
        <v>1399.06751205</v>
      </c>
      <c r="M48" s="884">
        <v>1528843</v>
      </c>
      <c r="N48" s="884">
        <v>2800544</v>
      </c>
      <c r="O48" s="884">
        <v>428465</v>
      </c>
      <c r="P48" s="885">
        <v>7948.195491709989</v>
      </c>
      <c r="Q48" s="885">
        <v>676.2471945899968</v>
      </c>
      <c r="R48" s="915"/>
      <c r="S48" s="915"/>
    </row>
    <row r="49" spans="2:19" ht="15">
      <c r="B49" s="917">
        <v>44</v>
      </c>
      <c r="C49" s="859" t="s">
        <v>68</v>
      </c>
      <c r="D49" s="884">
        <v>2169</v>
      </c>
      <c r="E49" s="884">
        <v>8138</v>
      </c>
      <c r="F49" s="884">
        <v>210163</v>
      </c>
      <c r="G49" s="884">
        <v>0</v>
      </c>
      <c r="H49" s="884">
        <v>936203</v>
      </c>
      <c r="I49" s="884">
        <v>9391</v>
      </c>
      <c r="J49" s="884">
        <v>1494147</v>
      </c>
      <c r="K49" s="883">
        <v>28.42881464</v>
      </c>
      <c r="L49" s="883">
        <v>4433.38449877</v>
      </c>
      <c r="M49" s="884">
        <v>13489757</v>
      </c>
      <c r="N49" s="884">
        <v>26626981</v>
      </c>
      <c r="O49" s="884">
        <v>3666922</v>
      </c>
      <c r="P49" s="885">
        <v>106342.09999999999</v>
      </c>
      <c r="Q49" s="885">
        <v>6119.9</v>
      </c>
      <c r="R49" s="915"/>
      <c r="S49" s="915"/>
    </row>
    <row r="50" spans="2:19" ht="15">
      <c r="B50" s="917">
        <v>45</v>
      </c>
      <c r="C50" s="859" t="s">
        <v>69</v>
      </c>
      <c r="D50" s="884">
        <v>279</v>
      </c>
      <c r="E50" s="884">
        <v>440</v>
      </c>
      <c r="F50" s="884">
        <v>4263</v>
      </c>
      <c r="G50" s="884">
        <v>0</v>
      </c>
      <c r="H50" s="884">
        <v>0</v>
      </c>
      <c r="I50" s="884">
        <v>0</v>
      </c>
      <c r="J50" s="884">
        <v>0</v>
      </c>
      <c r="K50" s="883">
        <v>0</v>
      </c>
      <c r="L50" s="883">
        <v>0</v>
      </c>
      <c r="M50" s="884">
        <v>363370</v>
      </c>
      <c r="N50" s="884">
        <v>744805</v>
      </c>
      <c r="O50" s="884">
        <v>145325</v>
      </c>
      <c r="P50" s="885">
        <v>2504.001598238</v>
      </c>
      <c r="Q50" s="885">
        <v>239.52421399999997</v>
      </c>
      <c r="R50" s="915"/>
      <c r="S50" s="915"/>
    </row>
    <row r="51" spans="2:19" ht="15">
      <c r="B51" s="917">
        <v>46</v>
      </c>
      <c r="C51" s="859" t="s">
        <v>71</v>
      </c>
      <c r="D51" s="887">
        <v>35</v>
      </c>
      <c r="E51" s="887">
        <v>87</v>
      </c>
      <c r="F51" s="887">
        <v>0</v>
      </c>
      <c r="G51" s="887">
        <v>0</v>
      </c>
      <c r="H51" s="888">
        <v>122678</v>
      </c>
      <c r="I51" s="888">
        <v>860</v>
      </c>
      <c r="J51" s="888">
        <v>174730</v>
      </c>
      <c r="K51" s="883">
        <v>7.022307960000001</v>
      </c>
      <c r="L51" s="883">
        <v>515.614205</v>
      </c>
      <c r="M51" s="888">
        <v>300018</v>
      </c>
      <c r="N51" s="888">
        <v>444912</v>
      </c>
      <c r="O51" s="888">
        <v>127875</v>
      </c>
      <c r="P51" s="889">
        <v>1756.7185797099999</v>
      </c>
      <c r="Q51" s="889">
        <v>243.17037686000003</v>
      </c>
      <c r="R51" s="915"/>
      <c r="S51" s="915"/>
    </row>
    <row r="52" spans="2:19" ht="15">
      <c r="B52" s="917">
        <v>47</v>
      </c>
      <c r="C52" s="859" t="s">
        <v>72</v>
      </c>
      <c r="D52" s="860">
        <v>0</v>
      </c>
      <c r="E52" s="860">
        <v>0</v>
      </c>
      <c r="F52" s="890">
        <v>19527</v>
      </c>
      <c r="G52" s="890">
        <v>0</v>
      </c>
      <c r="H52" s="891">
        <v>629478</v>
      </c>
      <c r="I52" s="891">
        <v>4803</v>
      </c>
      <c r="J52" s="891">
        <v>1639792</v>
      </c>
      <c r="K52" s="883">
        <v>32.9581</v>
      </c>
      <c r="L52" s="883">
        <v>13115.887275000001</v>
      </c>
      <c r="M52" s="891">
        <v>0</v>
      </c>
      <c r="N52" s="891">
        <v>0</v>
      </c>
      <c r="O52" s="860">
        <v>0</v>
      </c>
      <c r="P52" s="889">
        <v>0</v>
      </c>
      <c r="Q52" s="889">
        <v>0</v>
      </c>
      <c r="R52" s="915"/>
      <c r="S52" s="915"/>
    </row>
    <row r="53" spans="2:19" ht="15">
      <c r="B53" s="917">
        <v>48</v>
      </c>
      <c r="C53" s="859" t="s">
        <v>73</v>
      </c>
      <c r="D53" s="890">
        <v>0</v>
      </c>
      <c r="E53" s="890">
        <v>0</v>
      </c>
      <c r="F53" s="890">
        <v>0</v>
      </c>
      <c r="G53" s="890">
        <v>0</v>
      </c>
      <c r="H53" s="891">
        <v>0</v>
      </c>
      <c r="I53" s="891">
        <v>0</v>
      </c>
      <c r="J53" s="891">
        <v>0</v>
      </c>
      <c r="K53" s="883">
        <v>0</v>
      </c>
      <c r="L53" s="883">
        <v>0</v>
      </c>
      <c r="M53" s="892">
        <v>14513</v>
      </c>
      <c r="N53" s="893">
        <v>1604</v>
      </c>
      <c r="O53" s="894">
        <v>917</v>
      </c>
      <c r="P53" s="889">
        <v>10.43744521</v>
      </c>
      <c r="Q53" s="889">
        <v>3.5737992299999997</v>
      </c>
      <c r="R53" s="915"/>
      <c r="S53" s="915"/>
    </row>
    <row r="54" spans="2:19" ht="15">
      <c r="B54" s="917">
        <v>49</v>
      </c>
      <c r="C54" s="859" t="s">
        <v>74</v>
      </c>
      <c r="D54" s="865">
        <v>58</v>
      </c>
      <c r="E54" s="865">
        <v>636</v>
      </c>
      <c r="F54" s="895">
        <v>11544</v>
      </c>
      <c r="G54" s="865">
        <v>0</v>
      </c>
      <c r="H54" s="865">
        <v>2332793</v>
      </c>
      <c r="I54" s="865">
        <v>29009</v>
      </c>
      <c r="J54" s="896">
        <v>7458600</v>
      </c>
      <c r="K54" s="883">
        <v>224.60000000000002</v>
      </c>
      <c r="L54" s="883">
        <v>20002.4</v>
      </c>
      <c r="M54" s="865">
        <v>2152934</v>
      </c>
      <c r="N54" s="865">
        <v>3493076</v>
      </c>
      <c r="O54" s="865">
        <v>1625450</v>
      </c>
      <c r="P54" s="889">
        <v>11879</v>
      </c>
      <c r="Q54" s="889">
        <v>3411.132094680045</v>
      </c>
      <c r="R54" s="915"/>
      <c r="S54" s="915"/>
    </row>
    <row r="55" spans="2:19" ht="15">
      <c r="B55" s="917">
        <v>50</v>
      </c>
      <c r="C55" s="859" t="s">
        <v>75</v>
      </c>
      <c r="D55" s="897">
        <v>13</v>
      </c>
      <c r="E55" s="897">
        <v>49</v>
      </c>
      <c r="F55" s="897">
        <v>0</v>
      </c>
      <c r="G55" s="897">
        <v>0</v>
      </c>
      <c r="H55" s="898">
        <v>0</v>
      </c>
      <c r="I55" s="897">
        <v>0</v>
      </c>
      <c r="J55" s="897">
        <v>0</v>
      </c>
      <c r="K55" s="883">
        <v>0</v>
      </c>
      <c r="L55" s="883">
        <v>0</v>
      </c>
      <c r="M55" s="899">
        <v>77330</v>
      </c>
      <c r="N55" s="900">
        <v>191499</v>
      </c>
      <c r="O55" s="901">
        <v>90337</v>
      </c>
      <c r="P55" s="889">
        <v>741.86626</v>
      </c>
      <c r="Q55" s="889">
        <v>177.04427589</v>
      </c>
      <c r="R55" s="915"/>
      <c r="S55" s="915"/>
    </row>
    <row r="56" spans="2:19" ht="15">
      <c r="B56" s="917">
        <v>51</v>
      </c>
      <c r="C56" s="859" t="s">
        <v>76</v>
      </c>
      <c r="D56" s="902">
        <v>5</v>
      </c>
      <c r="E56" s="903">
        <v>35</v>
      </c>
      <c r="F56" s="903">
        <v>0</v>
      </c>
      <c r="G56" s="903">
        <v>0</v>
      </c>
      <c r="H56" s="903">
        <v>0</v>
      </c>
      <c r="I56" s="903">
        <v>0</v>
      </c>
      <c r="J56" s="903">
        <v>0</v>
      </c>
      <c r="K56" s="883">
        <v>0</v>
      </c>
      <c r="L56" s="883">
        <v>0</v>
      </c>
      <c r="M56" s="904">
        <v>8331</v>
      </c>
      <c r="N56" s="902">
        <v>33214</v>
      </c>
      <c r="O56" s="902">
        <v>4551</v>
      </c>
      <c r="P56" s="889">
        <v>78.89999999999999</v>
      </c>
      <c r="Q56" s="889">
        <v>9.6</v>
      </c>
      <c r="R56" s="915"/>
      <c r="S56" s="915"/>
    </row>
    <row r="57" spans="2:19" ht="15">
      <c r="B57" s="917">
        <v>52</v>
      </c>
      <c r="C57" s="859" t="s">
        <v>77</v>
      </c>
      <c r="D57" s="864">
        <v>70</v>
      </c>
      <c r="E57" s="864">
        <v>74</v>
      </c>
      <c r="F57" s="887">
        <v>9021</v>
      </c>
      <c r="G57" s="887">
        <v>5488</v>
      </c>
      <c r="H57" s="887">
        <v>501378</v>
      </c>
      <c r="I57" s="886">
        <v>3114</v>
      </c>
      <c r="J57" s="886">
        <v>1041580</v>
      </c>
      <c r="K57" s="883">
        <v>21.097629929999997</v>
      </c>
      <c r="L57" s="883">
        <v>3115.0833091700006</v>
      </c>
      <c r="M57" s="905">
        <v>472793</v>
      </c>
      <c r="N57" s="905">
        <v>462716</v>
      </c>
      <c r="O57" s="905">
        <v>295866</v>
      </c>
      <c r="P57" s="889">
        <v>2098.56203824</v>
      </c>
      <c r="Q57" s="889">
        <v>721.47692343</v>
      </c>
      <c r="R57" s="915"/>
      <c r="S57" s="915"/>
    </row>
    <row r="58" spans="2:19" ht="15">
      <c r="B58" s="917">
        <v>53</v>
      </c>
      <c r="C58" s="859" t="s">
        <v>79</v>
      </c>
      <c r="D58" s="916">
        <v>98</v>
      </c>
      <c r="E58" s="916">
        <v>203</v>
      </c>
      <c r="F58" s="916">
        <v>0</v>
      </c>
      <c r="G58" s="906">
        <v>0</v>
      </c>
      <c r="H58" s="907">
        <v>1305517</v>
      </c>
      <c r="I58" s="907">
        <v>2371</v>
      </c>
      <c r="J58" s="908">
        <v>2311657</v>
      </c>
      <c r="K58" s="883">
        <v>11.6</v>
      </c>
      <c r="L58" s="883">
        <v>7436.900000000001</v>
      </c>
      <c r="M58" s="909">
        <v>783433</v>
      </c>
      <c r="N58" s="910">
        <v>1334858</v>
      </c>
      <c r="O58" s="910">
        <v>581291</v>
      </c>
      <c r="P58" s="889">
        <v>4750</v>
      </c>
      <c r="Q58" s="889">
        <v>990</v>
      </c>
      <c r="R58" s="915"/>
      <c r="S58" s="915"/>
    </row>
    <row r="59" spans="2:19" ht="15">
      <c r="B59" s="917"/>
      <c r="C59" s="858" t="s">
        <v>80</v>
      </c>
      <c r="D59" s="882">
        <f>SUM(D6:D58)</f>
        <v>49819</v>
      </c>
      <c r="E59" s="882">
        <f aca="true" t="shared" si="0" ref="E59:Q59">SUM(E6:E58)</f>
        <v>52723</v>
      </c>
      <c r="F59" s="882">
        <f t="shared" si="0"/>
        <v>750175</v>
      </c>
      <c r="G59" s="882">
        <f t="shared" si="0"/>
        <v>14499</v>
      </c>
      <c r="H59" s="882">
        <f t="shared" si="0"/>
        <v>18520189</v>
      </c>
      <c r="I59" s="882">
        <f t="shared" si="0"/>
        <v>261213</v>
      </c>
      <c r="J59" s="882">
        <f t="shared" si="0"/>
        <v>35583728</v>
      </c>
      <c r="K59" s="882">
        <f t="shared" si="0"/>
        <v>1282.25699346</v>
      </c>
      <c r="L59" s="882">
        <f t="shared" si="0"/>
        <v>108643.38110494</v>
      </c>
      <c r="M59" s="882">
        <f t="shared" si="0"/>
        <v>306833366</v>
      </c>
      <c r="N59" s="882">
        <f t="shared" si="0"/>
        <v>446049609</v>
      </c>
      <c r="O59" s="882">
        <f t="shared" si="0"/>
        <v>39662970</v>
      </c>
      <c r="P59" s="882">
        <f t="shared" si="0"/>
        <v>1420022.086895001</v>
      </c>
      <c r="Q59" s="882">
        <f t="shared" si="0"/>
        <v>67766.47091266005</v>
      </c>
      <c r="R59" s="915"/>
      <c r="S59" s="915"/>
    </row>
    <row r="60" spans="3:17" ht="15">
      <c r="C60" s="911"/>
      <c r="D60" s="911"/>
      <c r="E60" s="911"/>
      <c r="F60" s="911"/>
      <c r="G60" s="911"/>
      <c r="H60" s="911"/>
      <c r="I60" s="911"/>
      <c r="J60" s="911"/>
      <c r="K60" s="912"/>
      <c r="L60" s="912"/>
      <c r="M60" s="911"/>
      <c r="N60" s="911"/>
      <c r="O60" s="911"/>
      <c r="P60" s="911"/>
      <c r="Q60" s="911"/>
    </row>
    <row r="61" spans="3:17" ht="15">
      <c r="C61" s="911"/>
      <c r="D61" s="911"/>
      <c r="E61" s="911"/>
      <c r="F61" s="911"/>
      <c r="G61" s="911"/>
      <c r="H61" s="913"/>
      <c r="I61" s="913"/>
      <c r="J61" s="913"/>
      <c r="K61" s="913"/>
      <c r="L61" s="913"/>
      <c r="M61" s="913"/>
      <c r="N61" s="913"/>
      <c r="O61" s="913"/>
      <c r="P61" s="913"/>
      <c r="Q61" s="913"/>
    </row>
  </sheetData>
  <sheetProtection/>
  <mergeCells count="17">
    <mergeCell ref="N4:O4"/>
    <mergeCell ref="K4:L4"/>
    <mergeCell ref="P4:Q4"/>
    <mergeCell ref="B2:Q2"/>
    <mergeCell ref="D3:E3"/>
    <mergeCell ref="F3:G3"/>
    <mergeCell ref="H3:L3"/>
    <mergeCell ref="M3:Q3"/>
    <mergeCell ref="M4:M5"/>
    <mergeCell ref="I4:J4"/>
    <mergeCell ref="H4:H5"/>
    <mergeCell ref="B3:B5"/>
    <mergeCell ref="C3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9"/>
  <sheetViews>
    <sheetView zoomScalePageLayoutView="0" workbookViewId="0" topLeftCell="AN7">
      <selection activeCell="A26" sqref="A26:IV26"/>
    </sheetView>
  </sheetViews>
  <sheetFormatPr defaultColWidth="9.140625" defaultRowHeight="15"/>
  <cols>
    <col min="1" max="1" width="4.140625" style="0" customWidth="1"/>
    <col min="2" max="2" width="25.140625" style="0" customWidth="1"/>
  </cols>
  <sheetData>
    <row r="1" spans="1:53" ht="15">
      <c r="A1" s="919" t="s">
        <v>17</v>
      </c>
      <c r="B1" s="934" t="s">
        <v>118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119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120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59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60">
        <v>316</v>
      </c>
      <c r="D8" s="60">
        <v>0</v>
      </c>
      <c r="E8" s="60">
        <v>207</v>
      </c>
      <c r="F8" s="60">
        <v>109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1305440</v>
      </c>
      <c r="P8" s="60">
        <v>1907619</v>
      </c>
      <c r="Q8" s="60">
        <v>69023</v>
      </c>
      <c r="R8" s="60">
        <v>439.27</v>
      </c>
      <c r="S8" s="60">
        <v>13.34</v>
      </c>
      <c r="T8" s="60">
        <v>316</v>
      </c>
      <c r="U8" s="60">
        <v>0</v>
      </c>
      <c r="V8" s="60">
        <v>207</v>
      </c>
      <c r="W8" s="60">
        <v>109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1278029</v>
      </c>
      <c r="AG8" s="60">
        <v>1929832</v>
      </c>
      <c r="AH8" s="60">
        <v>66922</v>
      </c>
      <c r="AI8" s="60">
        <v>431.49</v>
      </c>
      <c r="AJ8" s="60">
        <v>12.37</v>
      </c>
      <c r="AK8" s="62">
        <f aca="true" t="shared" si="0" ref="AK8:BA23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 t="e">
        <f t="shared" si="0"/>
        <v>#DIV/0!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2.1447870118753176</v>
      </c>
      <c r="AX8" s="62">
        <f t="shared" si="0"/>
        <v>-1.1510328360188866</v>
      </c>
      <c r="AY8" s="62">
        <f t="shared" si="0"/>
        <v>3.139475807656675</v>
      </c>
      <c r="AZ8" s="62">
        <f t="shared" si="0"/>
        <v>1.8030545319706073</v>
      </c>
      <c r="BA8" s="62">
        <f t="shared" si="0"/>
        <v>7.841552142279714</v>
      </c>
    </row>
    <row r="9" spans="1:53" ht="15">
      <c r="A9" s="60">
        <v>2</v>
      </c>
      <c r="B9" s="60" t="s">
        <v>20</v>
      </c>
      <c r="C9" s="12">
        <v>1057</v>
      </c>
      <c r="D9" s="12">
        <v>0</v>
      </c>
      <c r="E9" s="12">
        <v>497</v>
      </c>
      <c r="F9" s="12">
        <v>560</v>
      </c>
      <c r="G9" s="12">
        <v>2256</v>
      </c>
      <c r="H9" s="12">
        <v>0</v>
      </c>
      <c r="I9" s="12">
        <v>1716</v>
      </c>
      <c r="J9" s="12">
        <v>121078</v>
      </c>
      <c r="K9" s="12">
        <v>4774</v>
      </c>
      <c r="L9" s="12">
        <v>110748</v>
      </c>
      <c r="M9" s="12">
        <v>3.28</v>
      </c>
      <c r="N9" s="15">
        <v>28.9</v>
      </c>
      <c r="O9" s="15">
        <v>7018693</v>
      </c>
      <c r="P9" s="15">
        <v>7467082</v>
      </c>
      <c r="Q9" s="15">
        <v>324643</v>
      </c>
      <c r="R9" s="15">
        <v>1755.95</v>
      </c>
      <c r="S9" s="15">
        <v>52.4</v>
      </c>
      <c r="T9" s="12">
        <v>1056</v>
      </c>
      <c r="U9" s="12">
        <v>0</v>
      </c>
      <c r="V9" s="12">
        <v>493</v>
      </c>
      <c r="W9" s="12">
        <v>563</v>
      </c>
      <c r="X9" s="12">
        <v>2233</v>
      </c>
      <c r="Y9" s="12">
        <v>0</v>
      </c>
      <c r="Z9" s="12">
        <v>1688</v>
      </c>
      <c r="AA9" s="12">
        <v>120625</v>
      </c>
      <c r="AB9" s="12">
        <v>7183</v>
      </c>
      <c r="AC9" s="12">
        <v>93942</v>
      </c>
      <c r="AD9" s="12">
        <v>2.98</v>
      </c>
      <c r="AE9" s="15">
        <v>24.73</v>
      </c>
      <c r="AF9" s="15">
        <v>6965489</v>
      </c>
      <c r="AG9" s="15">
        <v>7843678</v>
      </c>
      <c r="AH9" s="15">
        <v>317145</v>
      </c>
      <c r="AI9" s="15">
        <v>1912.34</v>
      </c>
      <c r="AJ9" s="15">
        <v>49.49</v>
      </c>
      <c r="AK9" s="62">
        <f t="shared" si="0"/>
        <v>0.0946969696969697</v>
      </c>
      <c r="AL9" s="62" t="e">
        <f t="shared" si="0"/>
        <v>#DIV/0!</v>
      </c>
      <c r="AM9" s="62">
        <f t="shared" si="0"/>
        <v>0.8113590263691683</v>
      </c>
      <c r="AN9" s="62">
        <f t="shared" si="0"/>
        <v>-0.5328596802841918</v>
      </c>
      <c r="AO9" s="62">
        <f t="shared" si="0"/>
        <v>1.0300044782803404</v>
      </c>
      <c r="AP9" s="62" t="e">
        <f t="shared" si="0"/>
        <v>#DIV/0!</v>
      </c>
      <c r="AQ9" s="62">
        <f t="shared" si="0"/>
        <v>1.6587677725118484</v>
      </c>
      <c r="AR9" s="62">
        <f t="shared" si="0"/>
        <v>0.3755440414507772</v>
      </c>
      <c r="AS9" s="70">
        <f t="shared" si="0"/>
        <v>-33.537519142419605</v>
      </c>
      <c r="AT9" s="62">
        <f t="shared" si="0"/>
        <v>17.889761767899344</v>
      </c>
      <c r="AU9" s="62">
        <f t="shared" si="0"/>
        <v>10.067114093959725</v>
      </c>
      <c r="AV9" s="62">
        <f t="shared" si="0"/>
        <v>16.862110796603307</v>
      </c>
      <c r="AW9" s="62">
        <f t="shared" si="0"/>
        <v>0.7638228988661098</v>
      </c>
      <c r="AX9" s="62">
        <f t="shared" si="0"/>
        <v>-4.801267976579355</v>
      </c>
      <c r="AY9" s="62">
        <f t="shared" si="0"/>
        <v>2.3642182597865333</v>
      </c>
      <c r="AZ9" s="62">
        <f t="shared" si="0"/>
        <v>-8.177939069412336</v>
      </c>
      <c r="BA9" s="62">
        <f t="shared" si="0"/>
        <v>5.879975752677302</v>
      </c>
    </row>
    <row r="10" spans="1:53" ht="15">
      <c r="A10" s="60">
        <v>3</v>
      </c>
      <c r="B10" s="60" t="s">
        <v>21</v>
      </c>
      <c r="C10" s="63">
        <v>2027</v>
      </c>
      <c r="D10" s="63">
        <v>0</v>
      </c>
      <c r="E10" s="63">
        <v>1381</v>
      </c>
      <c r="F10" s="63">
        <v>646</v>
      </c>
      <c r="G10" s="63">
        <v>4264</v>
      </c>
      <c r="H10" s="63">
        <v>248</v>
      </c>
      <c r="I10" s="63">
        <v>4512</v>
      </c>
      <c r="J10" s="64">
        <v>69396</v>
      </c>
      <c r="K10" s="64">
        <v>933</v>
      </c>
      <c r="L10" s="63">
        <v>78954</v>
      </c>
      <c r="M10" s="65">
        <v>0.33</v>
      </c>
      <c r="N10" s="66">
        <v>21.81</v>
      </c>
      <c r="O10" s="63">
        <v>8107169</v>
      </c>
      <c r="P10" s="63">
        <v>7579304</v>
      </c>
      <c r="Q10" s="63">
        <v>579954</v>
      </c>
      <c r="R10" s="63">
        <v>2999.4</v>
      </c>
      <c r="S10" s="63">
        <v>85.03</v>
      </c>
      <c r="T10" s="63">
        <v>2012</v>
      </c>
      <c r="U10" s="63">
        <v>0</v>
      </c>
      <c r="V10" s="63">
        <v>1372</v>
      </c>
      <c r="W10" s="63">
        <v>640</v>
      </c>
      <c r="X10" s="63">
        <v>4296</v>
      </c>
      <c r="Y10" s="63">
        <v>248</v>
      </c>
      <c r="Z10" s="63">
        <v>4544</v>
      </c>
      <c r="AA10" s="64">
        <v>69529</v>
      </c>
      <c r="AB10" s="64">
        <v>959</v>
      </c>
      <c r="AC10" s="63">
        <v>79224</v>
      </c>
      <c r="AD10" s="65">
        <v>0.350117258</v>
      </c>
      <c r="AE10" s="66">
        <v>20.600611718</v>
      </c>
      <c r="AF10" s="63">
        <v>7968242</v>
      </c>
      <c r="AG10" s="63">
        <v>7735365</v>
      </c>
      <c r="AH10" s="63">
        <v>578914</v>
      </c>
      <c r="AI10" s="63">
        <v>3006.76</v>
      </c>
      <c r="AJ10" s="63">
        <v>78.38</v>
      </c>
      <c r="AK10" s="62">
        <f t="shared" si="0"/>
        <v>0.7455268389662028</v>
      </c>
      <c r="AL10" s="62" t="e">
        <f t="shared" si="0"/>
        <v>#DIV/0!</v>
      </c>
      <c r="AM10" s="62">
        <f t="shared" si="0"/>
        <v>0.6559766763848397</v>
      </c>
      <c r="AN10" s="62">
        <f t="shared" si="0"/>
        <v>0.9375</v>
      </c>
      <c r="AO10" s="62">
        <f t="shared" si="0"/>
        <v>-0.74487895716946</v>
      </c>
      <c r="AP10" s="62">
        <f t="shared" si="0"/>
        <v>0</v>
      </c>
      <c r="AQ10" s="62">
        <f t="shared" si="0"/>
        <v>-0.7042253521126761</v>
      </c>
      <c r="AR10" s="62">
        <f t="shared" si="0"/>
        <v>-0.19128708884062767</v>
      </c>
      <c r="AS10" s="62">
        <f t="shared" si="0"/>
        <v>-2.7111574556830034</v>
      </c>
      <c r="AT10" s="62">
        <f t="shared" si="0"/>
        <v>-0.3408058164192669</v>
      </c>
      <c r="AU10" s="62">
        <f t="shared" si="0"/>
        <v>-5.745863004559453</v>
      </c>
      <c r="AV10" s="62">
        <f t="shared" si="0"/>
        <v>5.8706425738964025</v>
      </c>
      <c r="AW10" s="62">
        <f t="shared" si="0"/>
        <v>1.7435087940351208</v>
      </c>
      <c r="AX10" s="62">
        <f t="shared" si="0"/>
        <v>-2.0175001438199747</v>
      </c>
      <c r="AY10" s="62">
        <f t="shared" si="0"/>
        <v>0.17964671781991798</v>
      </c>
      <c r="AZ10" s="62">
        <f t="shared" si="0"/>
        <v>-0.24478175843765804</v>
      </c>
      <c r="BA10" s="62">
        <f t="shared" si="0"/>
        <v>8.484307221229912</v>
      </c>
    </row>
    <row r="11" spans="1:53" ht="15">
      <c r="A11" s="60">
        <v>4</v>
      </c>
      <c r="B11" s="60" t="s">
        <v>22</v>
      </c>
      <c r="C11" s="67">
        <v>1694</v>
      </c>
      <c r="D11" s="67">
        <v>0</v>
      </c>
      <c r="E11" s="67">
        <v>864</v>
      </c>
      <c r="F11" s="67">
        <v>830</v>
      </c>
      <c r="G11" s="67">
        <v>1943</v>
      </c>
      <c r="H11" s="67">
        <v>501</v>
      </c>
      <c r="I11" s="67">
        <v>2444</v>
      </c>
      <c r="J11" s="67">
        <v>120087</v>
      </c>
      <c r="K11" s="67">
        <v>8900</v>
      </c>
      <c r="L11" s="67">
        <v>86193</v>
      </c>
      <c r="M11" s="68">
        <v>6.17</v>
      </c>
      <c r="N11" s="67">
        <v>24.43</v>
      </c>
      <c r="O11" s="67">
        <v>10537344</v>
      </c>
      <c r="P11" s="67">
        <v>10089014</v>
      </c>
      <c r="Q11" s="67">
        <v>503098</v>
      </c>
      <c r="R11" s="69">
        <v>2062.08</v>
      </c>
      <c r="S11" s="69">
        <v>75.05</v>
      </c>
      <c r="T11" s="67">
        <v>1680</v>
      </c>
      <c r="U11" s="67">
        <v>0</v>
      </c>
      <c r="V11" s="67">
        <v>860</v>
      </c>
      <c r="W11" s="67">
        <v>820</v>
      </c>
      <c r="X11" s="67">
        <v>1930</v>
      </c>
      <c r="Y11" s="67">
        <v>501</v>
      </c>
      <c r="Z11" s="67">
        <v>2431</v>
      </c>
      <c r="AA11" s="67">
        <v>120120</v>
      </c>
      <c r="AB11" s="67">
        <v>9309</v>
      </c>
      <c r="AC11" s="67">
        <v>87180</v>
      </c>
      <c r="AD11" s="68">
        <v>6.57</v>
      </c>
      <c r="AE11" s="67">
        <v>23.46</v>
      </c>
      <c r="AF11" s="67">
        <v>10343550</v>
      </c>
      <c r="AG11" s="67">
        <v>10347443</v>
      </c>
      <c r="AH11" s="67">
        <v>487396</v>
      </c>
      <c r="AI11" s="69">
        <v>2076.99</v>
      </c>
      <c r="AJ11" s="69">
        <v>69.34</v>
      </c>
      <c r="AK11" s="62">
        <f t="shared" si="0"/>
        <v>0.8333333333333334</v>
      </c>
      <c r="AL11" s="62" t="e">
        <f t="shared" si="0"/>
        <v>#DIV/0!</v>
      </c>
      <c r="AM11" s="62">
        <f t="shared" si="0"/>
        <v>0.46511627906976744</v>
      </c>
      <c r="AN11" s="62">
        <f t="shared" si="0"/>
        <v>1.2195121951219512</v>
      </c>
      <c r="AO11" s="62">
        <f t="shared" si="0"/>
        <v>0.6735751295336788</v>
      </c>
      <c r="AP11" s="62">
        <f t="shared" si="0"/>
        <v>0</v>
      </c>
      <c r="AQ11" s="62">
        <f t="shared" si="0"/>
        <v>0.53475935828877</v>
      </c>
      <c r="AR11" s="62">
        <f t="shared" si="0"/>
        <v>-0.027472527472527472</v>
      </c>
      <c r="AS11" s="62">
        <f t="shared" si="0"/>
        <v>-4.3935975937265015</v>
      </c>
      <c r="AT11" s="62">
        <f t="shared" si="0"/>
        <v>-1.1321403991741223</v>
      </c>
      <c r="AU11" s="62">
        <f t="shared" si="0"/>
        <v>-6.088280060882806</v>
      </c>
      <c r="AV11" s="62">
        <f t="shared" si="0"/>
        <v>4.134697357203746</v>
      </c>
      <c r="AW11" s="62">
        <f t="shared" si="0"/>
        <v>1.8735733863132098</v>
      </c>
      <c r="AX11" s="62">
        <f t="shared" si="0"/>
        <v>-2.497515569788594</v>
      </c>
      <c r="AY11" s="62">
        <f t="shared" si="0"/>
        <v>3.221610353798554</v>
      </c>
      <c r="AZ11" s="62">
        <f t="shared" si="0"/>
        <v>-0.7178657576589129</v>
      </c>
      <c r="BA11" s="62">
        <f>(S11-AJ11)/AJ11*100</f>
        <v>8.234785116815681</v>
      </c>
    </row>
    <row r="12" spans="1:53" ht="15">
      <c r="A12" s="60">
        <v>5</v>
      </c>
      <c r="B12" s="60" t="s">
        <v>23</v>
      </c>
      <c r="C12" s="225">
        <v>502</v>
      </c>
      <c r="D12" s="225">
        <v>0</v>
      </c>
      <c r="E12" s="225">
        <v>360</v>
      </c>
      <c r="F12" s="225">
        <v>142</v>
      </c>
      <c r="G12" s="225">
        <v>77</v>
      </c>
      <c r="H12" s="225">
        <v>404</v>
      </c>
      <c r="I12" s="225">
        <v>481</v>
      </c>
      <c r="J12" s="225">
        <v>26765</v>
      </c>
      <c r="K12" s="225">
        <v>151</v>
      </c>
      <c r="L12" s="225">
        <v>16042</v>
      </c>
      <c r="M12" s="225">
        <v>0.05</v>
      </c>
      <c r="N12" s="225">
        <v>3.61</v>
      </c>
      <c r="O12" s="225">
        <v>2542311</v>
      </c>
      <c r="P12" s="225">
        <v>2900960</v>
      </c>
      <c r="Q12" s="225">
        <v>204034</v>
      </c>
      <c r="R12" s="225">
        <v>682.71</v>
      </c>
      <c r="S12" s="225">
        <v>27.14</v>
      </c>
      <c r="T12" s="60">
        <v>502</v>
      </c>
      <c r="U12" s="60">
        <v>0</v>
      </c>
      <c r="V12" s="60">
        <v>360</v>
      </c>
      <c r="W12" s="60">
        <v>142</v>
      </c>
      <c r="X12" s="60">
        <v>77</v>
      </c>
      <c r="Y12" s="60">
        <v>404</v>
      </c>
      <c r="Z12" s="60">
        <v>481</v>
      </c>
      <c r="AA12" s="60">
        <v>26332</v>
      </c>
      <c r="AB12" s="60">
        <v>129</v>
      </c>
      <c r="AC12" s="60">
        <v>15209</v>
      </c>
      <c r="AD12" s="60">
        <v>0.04</v>
      </c>
      <c r="AE12" s="60">
        <v>3.39</v>
      </c>
      <c r="AF12" s="60">
        <v>2492799</v>
      </c>
      <c r="AG12" s="60">
        <v>3116285</v>
      </c>
      <c r="AH12" s="60">
        <v>200799</v>
      </c>
      <c r="AI12" s="60">
        <v>726.58</v>
      </c>
      <c r="AJ12" s="60">
        <v>25.8</v>
      </c>
      <c r="AK12" s="62">
        <f t="shared" si="0"/>
        <v>0</v>
      </c>
      <c r="AL12" s="62" t="e">
        <f t="shared" si="0"/>
        <v>#DIV/0!</v>
      </c>
      <c r="AM12" s="62">
        <f t="shared" si="0"/>
        <v>0</v>
      </c>
      <c r="AN12" s="62">
        <f t="shared" si="0"/>
        <v>0</v>
      </c>
      <c r="AO12" s="62">
        <f t="shared" si="0"/>
        <v>0</v>
      </c>
      <c r="AP12" s="62">
        <f t="shared" si="0"/>
        <v>0</v>
      </c>
      <c r="AQ12" s="62">
        <f t="shared" si="0"/>
        <v>0</v>
      </c>
      <c r="AR12" s="62">
        <f t="shared" si="0"/>
        <v>1.6443870575725352</v>
      </c>
      <c r="AS12" s="62">
        <f t="shared" si="0"/>
        <v>17.05426356589147</v>
      </c>
      <c r="AT12" s="62">
        <f t="shared" si="0"/>
        <v>5.47702018541653</v>
      </c>
      <c r="AU12" s="62">
        <f t="shared" si="0"/>
        <v>25.000000000000007</v>
      </c>
      <c r="AV12" s="62">
        <f t="shared" si="0"/>
        <v>6.489675516224182</v>
      </c>
      <c r="AW12" s="62">
        <f t="shared" si="0"/>
        <v>1.9862010535145433</v>
      </c>
      <c r="AX12" s="102">
        <f t="shared" si="0"/>
        <v>-6.909669686822611</v>
      </c>
      <c r="AY12" s="62">
        <f t="shared" si="0"/>
        <v>1.6110638001185265</v>
      </c>
      <c r="AZ12" s="62">
        <f t="shared" si="0"/>
        <v>-6.0378760769633075</v>
      </c>
      <c r="BA12" s="62">
        <f t="shared" si="0"/>
        <v>5.193798449612403</v>
      </c>
    </row>
    <row r="13" spans="1:53" ht="15">
      <c r="A13" s="60">
        <v>6</v>
      </c>
      <c r="B13" s="60" t="s">
        <v>24</v>
      </c>
      <c r="C13" s="263">
        <v>2952</v>
      </c>
      <c r="D13" s="263">
        <v>0</v>
      </c>
      <c r="E13" s="263">
        <v>1688</v>
      </c>
      <c r="F13" s="263">
        <v>1264</v>
      </c>
      <c r="G13" s="263">
        <v>1027</v>
      </c>
      <c r="H13" s="263">
        <v>0</v>
      </c>
      <c r="I13" s="263">
        <v>785</v>
      </c>
      <c r="J13" s="263">
        <v>56509</v>
      </c>
      <c r="K13" s="263">
        <v>9035</v>
      </c>
      <c r="L13" s="263">
        <v>59414</v>
      </c>
      <c r="M13" s="264">
        <v>4.1</v>
      </c>
      <c r="N13" s="264">
        <v>14.85</v>
      </c>
      <c r="O13" s="263">
        <v>7281753</v>
      </c>
      <c r="P13" s="263">
        <v>6959326</v>
      </c>
      <c r="Q13" s="263">
        <v>582055</v>
      </c>
      <c r="R13" s="264">
        <v>2709.49</v>
      </c>
      <c r="S13" s="264">
        <v>91.39</v>
      </c>
      <c r="T13" s="71">
        <v>2862</v>
      </c>
      <c r="U13" s="71">
        <v>0</v>
      </c>
      <c r="V13" s="71">
        <v>1530</v>
      </c>
      <c r="W13" s="71">
        <v>1332</v>
      </c>
      <c r="X13" s="71">
        <v>1027</v>
      </c>
      <c r="Y13" s="71">
        <v>0</v>
      </c>
      <c r="Z13" s="71">
        <v>785</v>
      </c>
      <c r="AA13" s="71">
        <v>57586</v>
      </c>
      <c r="AB13" s="71">
        <v>9368</v>
      </c>
      <c r="AC13" s="71">
        <v>55827</v>
      </c>
      <c r="AD13" s="72">
        <v>4.22</v>
      </c>
      <c r="AE13" s="72">
        <v>13.59</v>
      </c>
      <c r="AF13" s="73">
        <v>7192400</v>
      </c>
      <c r="AG13" s="71">
        <v>7297065</v>
      </c>
      <c r="AH13" s="71">
        <v>573726</v>
      </c>
      <c r="AI13" s="72">
        <v>2767</v>
      </c>
      <c r="AJ13" s="72">
        <v>84.91</v>
      </c>
      <c r="AK13" s="62">
        <f t="shared" si="0"/>
        <v>3.1446540880503147</v>
      </c>
      <c r="AL13" s="62" t="e">
        <f t="shared" si="0"/>
        <v>#DIV/0!</v>
      </c>
      <c r="AM13" s="62">
        <f t="shared" si="0"/>
        <v>10.326797385620914</v>
      </c>
      <c r="AN13" s="62">
        <f t="shared" si="0"/>
        <v>-5.105105105105105</v>
      </c>
      <c r="AO13" s="102">
        <f t="shared" si="0"/>
        <v>0</v>
      </c>
      <c r="AP13" s="62" t="e">
        <f t="shared" si="0"/>
        <v>#DIV/0!</v>
      </c>
      <c r="AQ13" s="62">
        <f t="shared" si="0"/>
        <v>0</v>
      </c>
      <c r="AR13" s="62">
        <f t="shared" si="0"/>
        <v>-1.8702462404056541</v>
      </c>
      <c r="AS13" s="62">
        <f t="shared" si="0"/>
        <v>-3.55465414175918</v>
      </c>
      <c r="AT13" s="62">
        <f t="shared" si="0"/>
        <v>6.425206441327673</v>
      </c>
      <c r="AU13" s="62">
        <f t="shared" si="0"/>
        <v>-2.8436018957346</v>
      </c>
      <c r="AV13" s="62">
        <f t="shared" si="0"/>
        <v>9.271523178807946</v>
      </c>
      <c r="AW13" s="62">
        <f t="shared" si="0"/>
        <v>1.2423252321895335</v>
      </c>
      <c r="AX13" s="62">
        <f t="shared" si="0"/>
        <v>-4.628422523302176</v>
      </c>
      <c r="AY13" s="62">
        <f t="shared" si="0"/>
        <v>1.4517382862202515</v>
      </c>
      <c r="AZ13" s="62">
        <f t="shared" si="0"/>
        <v>-2.0784242862305824</v>
      </c>
      <c r="BA13" s="62">
        <f t="shared" si="0"/>
        <v>7.631609939936408</v>
      </c>
    </row>
    <row r="14" spans="1:53" s="79" customFormat="1" ht="15">
      <c r="A14" s="74">
        <v>7</v>
      </c>
      <c r="B14" s="75" t="s">
        <v>25</v>
      </c>
      <c r="C14" s="26">
        <v>1683</v>
      </c>
      <c r="D14" s="26">
        <v>0</v>
      </c>
      <c r="E14" s="26">
        <v>931</v>
      </c>
      <c r="F14" s="26">
        <v>752</v>
      </c>
      <c r="G14" s="26">
        <v>0</v>
      </c>
      <c r="H14" s="26">
        <v>0</v>
      </c>
      <c r="I14" s="26">
        <v>3812</v>
      </c>
      <c r="J14" s="26">
        <v>55703</v>
      </c>
      <c r="K14" s="26">
        <v>136</v>
      </c>
      <c r="L14" s="26">
        <v>49960</v>
      </c>
      <c r="M14" s="26">
        <v>0.06</v>
      </c>
      <c r="N14" s="26">
        <v>2.07</v>
      </c>
      <c r="O14" s="262">
        <v>4663025</v>
      </c>
      <c r="P14" s="262">
        <v>8106511</v>
      </c>
      <c r="Q14" s="262">
        <v>84313</v>
      </c>
      <c r="R14" s="262">
        <v>2061.440463829</v>
      </c>
      <c r="S14" s="262">
        <v>21.5251341</v>
      </c>
      <c r="T14" s="76">
        <v>1683</v>
      </c>
      <c r="U14" s="76">
        <v>0</v>
      </c>
      <c r="V14" s="76">
        <v>931</v>
      </c>
      <c r="W14" s="76">
        <v>752</v>
      </c>
      <c r="X14" s="76">
        <v>0</v>
      </c>
      <c r="Y14" s="76">
        <v>0</v>
      </c>
      <c r="Z14" s="76">
        <v>3812</v>
      </c>
      <c r="AA14" s="76">
        <v>55703</v>
      </c>
      <c r="AB14" s="76">
        <v>136</v>
      </c>
      <c r="AC14" s="76">
        <v>49960</v>
      </c>
      <c r="AD14" s="76">
        <v>0.06</v>
      </c>
      <c r="AE14" s="76">
        <v>2.07</v>
      </c>
      <c r="AF14" s="77">
        <v>4663025</v>
      </c>
      <c r="AG14" s="77">
        <v>8106511</v>
      </c>
      <c r="AH14" s="77">
        <v>84313</v>
      </c>
      <c r="AI14" s="77">
        <v>2061.440463829</v>
      </c>
      <c r="AJ14" s="77">
        <v>21.5251341</v>
      </c>
      <c r="AK14" s="78">
        <f t="shared" si="0"/>
        <v>0</v>
      </c>
      <c r="AL14" s="78" t="e">
        <f t="shared" si="0"/>
        <v>#DIV/0!</v>
      </c>
      <c r="AM14" s="78">
        <f t="shared" si="0"/>
        <v>0</v>
      </c>
      <c r="AN14" s="78">
        <f t="shared" si="0"/>
        <v>0</v>
      </c>
      <c r="AO14" s="78" t="e">
        <f t="shared" si="0"/>
        <v>#DIV/0!</v>
      </c>
      <c r="AP14" s="78" t="e">
        <f t="shared" si="0"/>
        <v>#DIV/0!</v>
      </c>
      <c r="AQ14" s="78">
        <f t="shared" si="0"/>
        <v>0</v>
      </c>
      <c r="AR14" s="78">
        <f t="shared" si="0"/>
        <v>0</v>
      </c>
      <c r="AS14" s="78">
        <f t="shared" si="0"/>
        <v>0</v>
      </c>
      <c r="AT14" s="78">
        <f t="shared" si="0"/>
        <v>0</v>
      </c>
      <c r="AU14" s="78">
        <f t="shared" si="0"/>
        <v>0</v>
      </c>
      <c r="AV14" s="78">
        <f t="shared" si="0"/>
        <v>0</v>
      </c>
      <c r="AW14" s="78">
        <f t="shared" si="0"/>
        <v>0</v>
      </c>
      <c r="AX14" s="78">
        <f t="shared" si="0"/>
        <v>0</v>
      </c>
      <c r="AY14" s="78">
        <f t="shared" si="0"/>
        <v>0</v>
      </c>
      <c r="AZ14" s="78">
        <f t="shared" si="0"/>
        <v>0</v>
      </c>
      <c r="BA14" s="78">
        <f t="shared" si="0"/>
        <v>0</v>
      </c>
    </row>
    <row r="15" spans="1:53" ht="15">
      <c r="A15" s="60">
        <v>8</v>
      </c>
      <c r="B15" s="60" t="s">
        <v>26</v>
      </c>
      <c r="C15" s="226">
        <v>1277</v>
      </c>
      <c r="D15" s="226">
        <v>0</v>
      </c>
      <c r="E15" s="226">
        <v>729</v>
      </c>
      <c r="F15" s="226">
        <v>548</v>
      </c>
      <c r="G15" s="226">
        <v>14522</v>
      </c>
      <c r="H15" s="226">
        <v>0</v>
      </c>
      <c r="I15" s="226">
        <v>14076</v>
      </c>
      <c r="J15" s="226">
        <v>59697</v>
      </c>
      <c r="K15" s="226">
        <v>1243</v>
      </c>
      <c r="L15" s="226">
        <v>75632</v>
      </c>
      <c r="M15" s="227">
        <v>0.55</v>
      </c>
      <c r="N15" s="227">
        <v>18.65</v>
      </c>
      <c r="O15" s="228">
        <v>4855526</v>
      </c>
      <c r="P15" s="226">
        <v>3804456</v>
      </c>
      <c r="Q15" s="229">
        <v>312391</v>
      </c>
      <c r="R15" s="230">
        <v>1301.23</v>
      </c>
      <c r="S15" s="227">
        <v>52.92</v>
      </c>
      <c r="T15" s="80">
        <v>1274</v>
      </c>
      <c r="U15" s="80">
        <v>0</v>
      </c>
      <c r="V15" s="80">
        <v>726</v>
      </c>
      <c r="W15" s="80">
        <v>548</v>
      </c>
      <c r="X15" s="81">
        <v>14197</v>
      </c>
      <c r="Y15" s="81">
        <v>0</v>
      </c>
      <c r="Z15" s="81">
        <v>13776</v>
      </c>
      <c r="AA15" s="82">
        <v>59560</v>
      </c>
      <c r="AB15" s="82">
        <v>1335</v>
      </c>
      <c r="AC15" s="82">
        <v>75075</v>
      </c>
      <c r="AD15" s="82">
        <v>0.62</v>
      </c>
      <c r="AE15" s="82">
        <v>17.64</v>
      </c>
      <c r="AF15" s="83">
        <v>4817086</v>
      </c>
      <c r="AG15" s="84">
        <v>4138244</v>
      </c>
      <c r="AH15" s="84">
        <v>305103</v>
      </c>
      <c r="AI15" s="85">
        <v>1392.81</v>
      </c>
      <c r="AJ15" s="86">
        <v>47.94</v>
      </c>
      <c r="AK15" s="62">
        <f t="shared" si="0"/>
        <v>0.23547880690737832</v>
      </c>
      <c r="AL15" s="62" t="e">
        <f t="shared" si="0"/>
        <v>#DIV/0!</v>
      </c>
      <c r="AM15" s="62">
        <f t="shared" si="0"/>
        <v>0.4132231404958678</v>
      </c>
      <c r="AN15" s="62">
        <f t="shared" si="0"/>
        <v>0</v>
      </c>
      <c r="AO15" s="62">
        <f t="shared" si="0"/>
        <v>2.2892160315559624</v>
      </c>
      <c r="AP15" s="62" t="e">
        <f t="shared" si="0"/>
        <v>#DIV/0!</v>
      </c>
      <c r="AQ15" s="62">
        <f t="shared" si="0"/>
        <v>2.177700348432056</v>
      </c>
      <c r="AR15" s="62">
        <f t="shared" si="0"/>
        <v>0.23002014775016788</v>
      </c>
      <c r="AS15" s="62">
        <f t="shared" si="0"/>
        <v>-6.891385767790262</v>
      </c>
      <c r="AT15" s="62">
        <f t="shared" si="0"/>
        <v>0.7419247419247419</v>
      </c>
      <c r="AU15" s="62">
        <f t="shared" si="0"/>
        <v>-11.290322580645155</v>
      </c>
      <c r="AV15" s="62">
        <f t="shared" si="0"/>
        <v>5.725623582766429</v>
      </c>
      <c r="AW15" s="62">
        <f t="shared" si="0"/>
        <v>0.7979928114216769</v>
      </c>
      <c r="AX15" s="62">
        <f t="shared" si="0"/>
        <v>-8.06593327991293</v>
      </c>
      <c r="AY15" s="62">
        <f t="shared" si="0"/>
        <v>2.3887015204701365</v>
      </c>
      <c r="AZ15" s="62">
        <f t="shared" si="0"/>
        <v>-6.575196904100339</v>
      </c>
      <c r="BA15" s="62">
        <f t="shared" si="0"/>
        <v>10.387984981226541</v>
      </c>
    </row>
    <row r="16" spans="1:54" s="60" customFormat="1" ht="15.75" thickBot="1">
      <c r="A16" s="60">
        <v>9</v>
      </c>
      <c r="B16" s="60" t="s">
        <v>27</v>
      </c>
      <c r="C16" s="244">
        <v>543</v>
      </c>
      <c r="D16" s="244">
        <v>0</v>
      </c>
      <c r="E16" s="244">
        <v>430</v>
      </c>
      <c r="F16" s="244">
        <v>113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5">
        <v>1561945</v>
      </c>
      <c r="P16" s="244">
        <v>1834222</v>
      </c>
      <c r="Q16" s="244">
        <v>92907</v>
      </c>
      <c r="R16" s="235">
        <v>613.0222666</v>
      </c>
      <c r="S16" s="246">
        <v>13.6134398</v>
      </c>
      <c r="T16" s="60">
        <v>543</v>
      </c>
      <c r="U16" s="60">
        <v>0</v>
      </c>
      <c r="V16" s="60">
        <v>430</v>
      </c>
      <c r="W16" s="60">
        <v>113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1548035</v>
      </c>
      <c r="AG16" s="60">
        <v>1886155</v>
      </c>
      <c r="AH16" s="60">
        <v>92049</v>
      </c>
      <c r="AI16" s="60">
        <v>615.4110099</v>
      </c>
      <c r="AJ16" s="60">
        <v>12.4933624</v>
      </c>
      <c r="AK16" s="62">
        <f t="shared" si="0"/>
        <v>0</v>
      </c>
      <c r="AL16" s="62" t="e">
        <f t="shared" si="0"/>
        <v>#DIV/0!</v>
      </c>
      <c r="AM16" s="62">
        <f t="shared" si="0"/>
        <v>0</v>
      </c>
      <c r="AN16" s="62">
        <f t="shared" si="0"/>
        <v>0</v>
      </c>
      <c r="AO16" s="62" t="e">
        <f t="shared" si="0"/>
        <v>#DIV/0!</v>
      </c>
      <c r="AP16" s="62" t="e">
        <f t="shared" si="0"/>
        <v>#DIV/0!</v>
      </c>
      <c r="AQ16" s="62" t="e">
        <f t="shared" si="0"/>
        <v>#DIV/0!</v>
      </c>
      <c r="AR16" s="62" t="e">
        <f t="shared" si="0"/>
        <v>#DIV/0!</v>
      </c>
      <c r="AS16" s="62" t="e">
        <f t="shared" si="0"/>
        <v>#DIV/0!</v>
      </c>
      <c r="AT16" s="62" t="e">
        <f t="shared" si="0"/>
        <v>#DIV/0!</v>
      </c>
      <c r="AU16" s="62" t="e">
        <f t="shared" si="0"/>
        <v>#DIV/0!</v>
      </c>
      <c r="AV16" s="62" t="e">
        <f t="shared" si="0"/>
        <v>#DIV/0!</v>
      </c>
      <c r="AW16" s="62">
        <f t="shared" si="0"/>
        <v>0.8985584951244642</v>
      </c>
      <c r="AX16" s="62">
        <f t="shared" si="0"/>
        <v>-2.753379229172576</v>
      </c>
      <c r="AY16" s="62">
        <f t="shared" si="0"/>
        <v>0.9321122445653945</v>
      </c>
      <c r="AZ16" s="62">
        <f t="shared" si="0"/>
        <v>-0.38815413789690595</v>
      </c>
      <c r="BA16" s="62">
        <f t="shared" si="0"/>
        <v>8.965379888443799</v>
      </c>
      <c r="BB16" s="87"/>
    </row>
    <row r="17" spans="1:54" s="60" customFormat="1" ht="15">
      <c r="A17" s="60">
        <v>10</v>
      </c>
      <c r="B17" s="60" t="s">
        <v>28</v>
      </c>
      <c r="C17" s="9">
        <v>1283</v>
      </c>
      <c r="D17" s="9">
        <v>0</v>
      </c>
      <c r="E17" s="24">
        <v>924</v>
      </c>
      <c r="F17" s="24">
        <v>359</v>
      </c>
      <c r="G17" s="24">
        <v>0</v>
      </c>
      <c r="H17" s="24">
        <v>0</v>
      </c>
      <c r="I17" s="24">
        <v>0</v>
      </c>
      <c r="J17" s="24">
        <v>43688</v>
      </c>
      <c r="K17" s="24">
        <v>2255</v>
      </c>
      <c r="L17" s="24">
        <v>52903</v>
      </c>
      <c r="M17" s="25">
        <v>0.86</v>
      </c>
      <c r="N17" s="25">
        <v>13.51</v>
      </c>
      <c r="O17" s="24">
        <v>7492879</v>
      </c>
      <c r="P17" s="24">
        <v>10240163</v>
      </c>
      <c r="Q17" s="24">
        <v>464670</v>
      </c>
      <c r="R17" s="25">
        <v>1695.74</v>
      </c>
      <c r="S17" s="25">
        <v>57.6</v>
      </c>
      <c r="T17" s="60">
        <v>1282</v>
      </c>
      <c r="U17" s="60">
        <v>0</v>
      </c>
      <c r="V17" s="34">
        <v>923</v>
      </c>
      <c r="W17" s="34">
        <v>359</v>
      </c>
      <c r="X17" s="34">
        <v>0</v>
      </c>
      <c r="Y17" s="34">
        <v>0</v>
      </c>
      <c r="Z17" s="34">
        <v>0</v>
      </c>
      <c r="AA17" s="34">
        <v>43449</v>
      </c>
      <c r="AB17" s="34">
        <v>2409</v>
      </c>
      <c r="AC17" s="34">
        <v>52044</v>
      </c>
      <c r="AD17" s="88">
        <v>1.03</v>
      </c>
      <c r="AE17" s="88">
        <v>12.89</v>
      </c>
      <c r="AF17" s="34">
        <v>7399952</v>
      </c>
      <c r="AG17" s="34">
        <v>10655284</v>
      </c>
      <c r="AH17" s="34">
        <v>471307</v>
      </c>
      <c r="AI17" s="88">
        <v>1842.72</v>
      </c>
      <c r="AJ17" s="88">
        <v>50.01</v>
      </c>
      <c r="AK17" s="62">
        <f t="shared" si="0"/>
        <v>0.078003120124805</v>
      </c>
      <c r="AL17" s="62" t="e">
        <f t="shared" si="0"/>
        <v>#DIV/0!</v>
      </c>
      <c r="AM17" s="62">
        <f t="shared" si="0"/>
        <v>0.10834236186348861</v>
      </c>
      <c r="AN17" s="62">
        <f t="shared" si="0"/>
        <v>0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>
        <f t="shared" si="0"/>
        <v>0.5500701972427443</v>
      </c>
      <c r="AS17" s="62">
        <f t="shared" si="0"/>
        <v>-6.392694063926941</v>
      </c>
      <c r="AT17" s="62">
        <f t="shared" si="0"/>
        <v>1.6505264775958803</v>
      </c>
      <c r="AU17" s="62">
        <f t="shared" si="0"/>
        <v>-16.504854368932044</v>
      </c>
      <c r="AV17" s="62">
        <f t="shared" si="0"/>
        <v>4.809930178432888</v>
      </c>
      <c r="AW17" s="62">
        <f t="shared" si="0"/>
        <v>1.2557784158599947</v>
      </c>
      <c r="AX17" s="62">
        <f t="shared" si="0"/>
        <v>-3.895916805220771</v>
      </c>
      <c r="AY17" s="62">
        <f t="shared" si="0"/>
        <v>-1.4082116327574172</v>
      </c>
      <c r="AZ17" s="62">
        <f t="shared" si="0"/>
        <v>-7.976252496309804</v>
      </c>
      <c r="BA17" s="62">
        <f t="shared" si="0"/>
        <v>15.176964607078592</v>
      </c>
      <c r="BB17" s="87"/>
    </row>
    <row r="18" spans="1:53" ht="15">
      <c r="A18" s="60">
        <v>11</v>
      </c>
      <c r="B18" s="60" t="s">
        <v>29</v>
      </c>
      <c r="C18" s="176">
        <v>1461</v>
      </c>
      <c r="D18" s="176">
        <v>0</v>
      </c>
      <c r="E18" s="176">
        <v>917</v>
      </c>
      <c r="F18" s="176">
        <v>544</v>
      </c>
      <c r="G18" s="176">
        <v>618</v>
      </c>
      <c r="H18" s="176">
        <v>0</v>
      </c>
      <c r="I18" s="176">
        <v>478</v>
      </c>
      <c r="J18" s="176">
        <v>34769</v>
      </c>
      <c r="K18" s="176">
        <v>2853</v>
      </c>
      <c r="L18" s="176">
        <v>35413</v>
      </c>
      <c r="M18" s="176">
        <v>0.55</v>
      </c>
      <c r="N18" s="176">
        <v>8.06</v>
      </c>
      <c r="O18" s="176">
        <v>3498291</v>
      </c>
      <c r="P18" s="176">
        <v>3328195</v>
      </c>
      <c r="Q18" s="176">
        <v>287128</v>
      </c>
      <c r="R18" s="176">
        <v>952.57</v>
      </c>
      <c r="S18" s="193">
        <v>55.48</v>
      </c>
      <c r="T18" s="26">
        <v>1443</v>
      </c>
      <c r="U18" s="26">
        <v>0</v>
      </c>
      <c r="V18" s="26">
        <v>903</v>
      </c>
      <c r="W18" s="26">
        <v>540</v>
      </c>
      <c r="X18" s="26">
        <v>618</v>
      </c>
      <c r="Y18" s="26">
        <v>0</v>
      </c>
      <c r="Z18" s="26">
        <v>478</v>
      </c>
      <c r="AA18" s="26">
        <v>34568</v>
      </c>
      <c r="AB18" s="26">
        <v>3150</v>
      </c>
      <c r="AC18" s="26">
        <v>34676</v>
      </c>
      <c r="AD18" s="26">
        <v>0.64</v>
      </c>
      <c r="AE18" s="26">
        <v>7.58</v>
      </c>
      <c r="AF18" s="26">
        <v>3465867</v>
      </c>
      <c r="AG18" s="26">
        <v>3679495</v>
      </c>
      <c r="AH18" s="26">
        <v>281998</v>
      </c>
      <c r="AI18" s="26">
        <v>986.54</v>
      </c>
      <c r="AJ18" s="89" t="s">
        <v>86</v>
      </c>
      <c r="AK18" s="62">
        <f t="shared" si="0"/>
        <v>1.2474012474012475</v>
      </c>
      <c r="AL18" s="62" t="e">
        <f>(E18-U18)/U18*100</f>
        <v>#DIV/0!</v>
      </c>
      <c r="AM18" s="62">
        <f t="shared" si="0"/>
        <v>1.550387596899225</v>
      </c>
      <c r="AN18" s="62">
        <f t="shared" si="0"/>
        <v>0.7407407407407408</v>
      </c>
      <c r="AO18" s="62">
        <f t="shared" si="0"/>
        <v>0</v>
      </c>
      <c r="AP18" s="62" t="e">
        <f t="shared" si="0"/>
        <v>#DIV/0!</v>
      </c>
      <c r="AQ18" s="62">
        <f t="shared" si="0"/>
        <v>0</v>
      </c>
      <c r="AR18" s="62">
        <f t="shared" si="0"/>
        <v>0.5814626243925017</v>
      </c>
      <c r="AS18" s="62">
        <f t="shared" si="0"/>
        <v>-9.428571428571429</v>
      </c>
      <c r="AT18" s="62">
        <f t="shared" si="0"/>
        <v>2.1253893182604684</v>
      </c>
      <c r="AU18" s="62">
        <f t="shared" si="0"/>
        <v>-14.062499999999995</v>
      </c>
      <c r="AV18" s="62">
        <f t="shared" si="0"/>
        <v>6.332453825857526</v>
      </c>
      <c r="AW18" s="62">
        <f t="shared" si="0"/>
        <v>0.9355234923902158</v>
      </c>
      <c r="AX18" s="62">
        <f t="shared" si="0"/>
        <v>-9.54750583979595</v>
      </c>
      <c r="AY18" s="62">
        <f t="shared" si="0"/>
        <v>1.8191618380272199</v>
      </c>
      <c r="AZ18" s="62">
        <f t="shared" si="0"/>
        <v>-3.44334745676809</v>
      </c>
      <c r="BA18" s="62">
        <f t="shared" si="0"/>
        <v>8.042843232716642</v>
      </c>
    </row>
    <row r="19" spans="1:53" ht="15">
      <c r="A19" s="60">
        <v>12</v>
      </c>
      <c r="B19" s="60" t="s">
        <v>30</v>
      </c>
      <c r="C19" s="194">
        <v>1275</v>
      </c>
      <c r="D19" s="195">
        <v>0</v>
      </c>
      <c r="E19" s="194">
        <v>936</v>
      </c>
      <c r="F19" s="194">
        <v>339</v>
      </c>
      <c r="G19" s="194">
        <v>1240</v>
      </c>
      <c r="H19" s="195">
        <v>0</v>
      </c>
      <c r="I19" s="194">
        <v>1179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4">
        <v>3283289</v>
      </c>
      <c r="P19" s="194">
        <v>4838029</v>
      </c>
      <c r="Q19" s="194">
        <v>122227</v>
      </c>
      <c r="R19" s="196">
        <v>1266.8597</v>
      </c>
      <c r="S19" s="194">
        <v>18.1354</v>
      </c>
      <c r="T19" s="60">
        <v>1270</v>
      </c>
      <c r="U19" s="60">
        <v>0</v>
      </c>
      <c r="V19" s="60">
        <v>932</v>
      </c>
      <c r="W19" s="60">
        <v>338</v>
      </c>
      <c r="X19" s="60">
        <v>1201</v>
      </c>
      <c r="Y19" s="60">
        <v>0</v>
      </c>
      <c r="Z19" s="60">
        <v>1140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3271496</v>
      </c>
      <c r="AG19" s="60">
        <v>4975792</v>
      </c>
      <c r="AH19" s="60">
        <v>115040</v>
      </c>
      <c r="AI19" s="60">
        <v>1294.49</v>
      </c>
      <c r="AJ19" s="60">
        <v>16.6178</v>
      </c>
      <c r="AK19" s="62">
        <f t="shared" si="0"/>
        <v>0.39370078740157477</v>
      </c>
      <c r="AL19" s="62" t="e">
        <f t="shared" si="0"/>
        <v>#DIV/0!</v>
      </c>
      <c r="AM19" s="62">
        <f t="shared" si="0"/>
        <v>0.4291845493562232</v>
      </c>
      <c r="AN19" s="62">
        <f t="shared" si="0"/>
        <v>0.2958579881656805</v>
      </c>
      <c r="AO19" s="62">
        <f t="shared" si="0"/>
        <v>3.24729392173189</v>
      </c>
      <c r="AP19" s="62" t="e">
        <f t="shared" si="0"/>
        <v>#DIV/0!</v>
      </c>
      <c r="AQ19" s="62">
        <f t="shared" si="0"/>
        <v>3.421052631578948</v>
      </c>
      <c r="AR19" s="62" t="e">
        <f t="shared" si="0"/>
        <v>#DIV/0!</v>
      </c>
      <c r="AS19" s="62" t="e">
        <f t="shared" si="0"/>
        <v>#DIV/0!</v>
      </c>
      <c r="AT19" s="62" t="e">
        <f t="shared" si="0"/>
        <v>#DIV/0!</v>
      </c>
      <c r="AU19" s="62" t="e">
        <f t="shared" si="0"/>
        <v>#DIV/0!</v>
      </c>
      <c r="AV19" s="62" t="e">
        <f t="shared" si="0"/>
        <v>#DIV/0!</v>
      </c>
      <c r="AW19" s="62">
        <f t="shared" si="0"/>
        <v>0.36047728623235364</v>
      </c>
      <c r="AX19" s="62">
        <f t="shared" si="0"/>
        <v>-2.7686647673375413</v>
      </c>
      <c r="AY19" s="62">
        <f t="shared" si="0"/>
        <v>6.247392211404729</v>
      </c>
      <c r="AZ19" s="102">
        <f t="shared" si="0"/>
        <v>-2.1344544955928613</v>
      </c>
      <c r="BA19" s="102">
        <f t="shared" si="0"/>
        <v>9.132376126803798</v>
      </c>
    </row>
    <row r="20" spans="1:53" ht="15">
      <c r="A20" s="60">
        <v>13</v>
      </c>
      <c r="B20" s="60" t="s">
        <v>31</v>
      </c>
      <c r="C20" s="9">
        <v>118</v>
      </c>
      <c r="D20" s="9">
        <v>0</v>
      </c>
      <c r="E20" s="9">
        <v>101</v>
      </c>
      <c r="F20" s="9">
        <v>17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76695</v>
      </c>
      <c r="P20" s="9">
        <v>71782</v>
      </c>
      <c r="Q20" s="9">
        <v>0</v>
      </c>
      <c r="R20" s="9">
        <v>27.61</v>
      </c>
      <c r="S20" s="9">
        <v>0</v>
      </c>
      <c r="T20" s="60">
        <v>118</v>
      </c>
      <c r="U20" s="60">
        <v>0</v>
      </c>
      <c r="V20" s="60">
        <v>101</v>
      </c>
      <c r="W20" s="60">
        <v>17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75510</v>
      </c>
      <c r="AG20" s="60">
        <v>69763</v>
      </c>
      <c r="AH20" s="60">
        <v>0</v>
      </c>
      <c r="AI20" s="60">
        <v>26</v>
      </c>
      <c r="AJ20" s="60">
        <v>0</v>
      </c>
      <c r="AK20" s="62">
        <f t="shared" si="0"/>
        <v>0</v>
      </c>
      <c r="AL20" s="62" t="e">
        <f t="shared" si="0"/>
        <v>#DIV/0!</v>
      </c>
      <c r="AM20" s="62">
        <f t="shared" si="0"/>
        <v>0</v>
      </c>
      <c r="AN20" s="62">
        <f t="shared" si="0"/>
        <v>0</v>
      </c>
      <c r="AO20" s="62" t="e">
        <f t="shared" si="0"/>
        <v>#DIV/0!</v>
      </c>
      <c r="AP20" s="62" t="e">
        <f t="shared" si="0"/>
        <v>#DIV/0!</v>
      </c>
      <c r="AQ20" s="62" t="e">
        <f t="shared" si="0"/>
        <v>#DIV/0!</v>
      </c>
      <c r="AR20" s="62" t="e">
        <f t="shared" si="0"/>
        <v>#DIV/0!</v>
      </c>
      <c r="AS20" s="62" t="e">
        <f t="shared" si="0"/>
        <v>#DIV/0!</v>
      </c>
      <c r="AT20" s="62" t="e">
        <f t="shared" si="0"/>
        <v>#DIV/0!</v>
      </c>
      <c r="AU20" s="62" t="e">
        <f t="shared" si="0"/>
        <v>#DIV/0!</v>
      </c>
      <c r="AV20" s="62" t="e">
        <f t="shared" si="0"/>
        <v>#DIV/0!</v>
      </c>
      <c r="AW20" s="62">
        <f t="shared" si="0"/>
        <v>1.5693285657528804</v>
      </c>
      <c r="AX20" s="62">
        <f t="shared" si="0"/>
        <v>2.8940842566976768</v>
      </c>
      <c r="AY20" s="62" t="e">
        <f t="shared" si="0"/>
        <v>#DIV/0!</v>
      </c>
      <c r="AZ20" s="62">
        <f t="shared" si="0"/>
        <v>6.19230769230769</v>
      </c>
      <c r="BA20" s="62" t="e">
        <f t="shared" si="0"/>
        <v>#DIV/0!</v>
      </c>
    </row>
    <row r="21" spans="1:53" ht="15">
      <c r="A21" s="60">
        <v>14</v>
      </c>
      <c r="B21" s="60" t="s">
        <v>32</v>
      </c>
      <c r="C21" s="156">
        <v>6033</v>
      </c>
      <c r="D21" s="156">
        <v>0</v>
      </c>
      <c r="E21" s="27">
        <v>3031</v>
      </c>
      <c r="F21" s="27">
        <v>3002</v>
      </c>
      <c r="G21" s="157">
        <v>271</v>
      </c>
      <c r="H21" s="157">
        <v>0</v>
      </c>
      <c r="I21" s="157">
        <v>185</v>
      </c>
      <c r="J21" s="158">
        <v>103712</v>
      </c>
      <c r="K21" s="157">
        <v>2204</v>
      </c>
      <c r="L21" s="157">
        <v>118126</v>
      </c>
      <c r="M21" s="157">
        <v>0.98</v>
      </c>
      <c r="N21" s="157">
        <v>25.87</v>
      </c>
      <c r="O21" s="159">
        <v>17138643</v>
      </c>
      <c r="P21" s="160">
        <v>39138879</v>
      </c>
      <c r="Q21" s="160">
        <v>1241621</v>
      </c>
      <c r="R21" s="9">
        <v>5720.45</v>
      </c>
      <c r="S21" s="9">
        <v>130.02</v>
      </c>
      <c r="T21" s="90">
        <v>6009</v>
      </c>
      <c r="U21" s="90">
        <v>0</v>
      </c>
      <c r="V21" s="27">
        <v>3059</v>
      </c>
      <c r="W21" s="27">
        <v>2950</v>
      </c>
      <c r="X21" s="91">
        <v>376</v>
      </c>
      <c r="Y21" s="91">
        <v>0</v>
      </c>
      <c r="Z21" s="91">
        <v>278</v>
      </c>
      <c r="AA21" s="91">
        <v>102997</v>
      </c>
      <c r="AB21" s="91">
        <v>2428</v>
      </c>
      <c r="AC21" s="91">
        <v>114472</v>
      </c>
      <c r="AD21" s="91">
        <v>1.06</v>
      </c>
      <c r="AE21" s="91">
        <v>24.43</v>
      </c>
      <c r="AF21" s="27">
        <v>16908880</v>
      </c>
      <c r="AG21" s="28">
        <v>40732553</v>
      </c>
      <c r="AH21" s="28">
        <v>1279923</v>
      </c>
      <c r="AI21" s="29">
        <v>5880.79</v>
      </c>
      <c r="AJ21" s="29">
        <v>122.76</v>
      </c>
      <c r="AK21" s="62">
        <f t="shared" si="0"/>
        <v>0.399400898652022</v>
      </c>
      <c r="AL21" s="62" t="e">
        <f t="shared" si="0"/>
        <v>#DIV/0!</v>
      </c>
      <c r="AM21" s="62">
        <f t="shared" si="0"/>
        <v>-0.9153318077803204</v>
      </c>
      <c r="AN21" s="62">
        <f t="shared" si="0"/>
        <v>1.7627118644067796</v>
      </c>
      <c r="AO21" s="70">
        <f t="shared" si="0"/>
        <v>-27.925531914893615</v>
      </c>
      <c r="AP21" s="62" t="e">
        <f t="shared" si="0"/>
        <v>#DIV/0!</v>
      </c>
      <c r="AQ21" s="62">
        <f t="shared" si="0"/>
        <v>-33.45323741007194</v>
      </c>
      <c r="AR21" s="62">
        <f t="shared" si="0"/>
        <v>0.6941949765527151</v>
      </c>
      <c r="AS21" s="62">
        <f t="shared" si="0"/>
        <v>-9.225700164744646</v>
      </c>
      <c r="AT21" s="62">
        <f t="shared" si="0"/>
        <v>3.1920469634495774</v>
      </c>
      <c r="AU21" s="62">
        <f t="shared" si="0"/>
        <v>-7.547169811320761</v>
      </c>
      <c r="AV21" s="62">
        <f t="shared" si="0"/>
        <v>5.894392140810485</v>
      </c>
      <c r="AW21" s="62">
        <f t="shared" si="0"/>
        <v>1.358830389712388</v>
      </c>
      <c r="AX21" s="62">
        <f t="shared" si="0"/>
        <v>-3.9125315813128627</v>
      </c>
      <c r="AY21" s="62">
        <f t="shared" si="0"/>
        <v>-2.9925237690079793</v>
      </c>
      <c r="AZ21" s="62">
        <f t="shared" si="0"/>
        <v>-2.7265044322276455</v>
      </c>
      <c r="BA21" s="62">
        <f t="shared" si="0"/>
        <v>5.9139784946236595</v>
      </c>
    </row>
    <row r="22" spans="1:53" ht="15">
      <c r="A22" s="60">
        <v>15</v>
      </c>
      <c r="B22" s="60" t="s">
        <v>33</v>
      </c>
      <c r="C22" s="156">
        <v>1241</v>
      </c>
      <c r="D22" s="156">
        <v>0</v>
      </c>
      <c r="E22" s="27">
        <v>1036</v>
      </c>
      <c r="F22" s="27">
        <v>205</v>
      </c>
      <c r="G22" s="157">
        <v>502</v>
      </c>
      <c r="H22" s="157">
        <v>0</v>
      </c>
      <c r="I22" s="157">
        <v>437</v>
      </c>
      <c r="J22" s="158">
        <v>65525</v>
      </c>
      <c r="K22" s="157">
        <v>1935</v>
      </c>
      <c r="L22" s="157">
        <v>50138</v>
      </c>
      <c r="M22" s="219">
        <v>0.7660955</v>
      </c>
      <c r="N22" s="219">
        <v>12.1380326</v>
      </c>
      <c r="O22" s="159">
        <v>6350414</v>
      </c>
      <c r="P22" s="160">
        <v>4716998</v>
      </c>
      <c r="Q22" s="160">
        <v>261311</v>
      </c>
      <c r="R22" s="10">
        <v>1713.8635421</v>
      </c>
      <c r="S22" s="10">
        <v>44.6292074</v>
      </c>
      <c r="T22" s="60">
        <v>1240</v>
      </c>
      <c r="U22" s="60">
        <v>0</v>
      </c>
      <c r="V22" s="60">
        <v>1033</v>
      </c>
      <c r="W22" s="60">
        <v>207</v>
      </c>
      <c r="X22" s="60">
        <v>513</v>
      </c>
      <c r="Y22" s="60">
        <v>0</v>
      </c>
      <c r="Z22" s="60">
        <v>448</v>
      </c>
      <c r="AA22" s="60">
        <v>65436</v>
      </c>
      <c r="AB22" s="60">
        <v>2011</v>
      </c>
      <c r="AC22" s="60">
        <v>49193</v>
      </c>
      <c r="AD22" s="60">
        <v>0.8206123</v>
      </c>
      <c r="AE22" s="60">
        <v>11.3082391</v>
      </c>
      <c r="AF22" s="60">
        <v>6279109</v>
      </c>
      <c r="AG22" s="60">
        <v>4807998</v>
      </c>
      <c r="AH22" s="60">
        <v>246770</v>
      </c>
      <c r="AI22" s="60">
        <v>1677.55763</v>
      </c>
      <c r="AJ22" s="60">
        <v>40.5748261</v>
      </c>
      <c r="AK22" s="62">
        <f t="shared" si="0"/>
        <v>0.08064516129032258</v>
      </c>
      <c r="AL22" s="62" t="e">
        <f t="shared" si="0"/>
        <v>#DIV/0!</v>
      </c>
      <c r="AM22" s="62">
        <f t="shared" si="0"/>
        <v>0.29041626331074544</v>
      </c>
      <c r="AN22" s="62">
        <f t="shared" si="0"/>
        <v>-0.966183574879227</v>
      </c>
      <c r="AO22" s="62">
        <f t="shared" si="0"/>
        <v>-2.144249512670565</v>
      </c>
      <c r="AP22" s="62" t="e">
        <f t="shared" si="0"/>
        <v>#DIV/0!</v>
      </c>
      <c r="AQ22" s="62">
        <f t="shared" si="0"/>
        <v>-2.455357142857143</v>
      </c>
      <c r="AR22" s="62">
        <f t="shared" si="0"/>
        <v>0.13601075860382664</v>
      </c>
      <c r="AS22" s="62">
        <f t="shared" si="0"/>
        <v>-3.7792143212332174</v>
      </c>
      <c r="AT22" s="62">
        <f t="shared" si="0"/>
        <v>1.9210050210395786</v>
      </c>
      <c r="AU22" s="62">
        <f t="shared" si="0"/>
        <v>-6.643429546449636</v>
      </c>
      <c r="AV22" s="62">
        <f t="shared" si="0"/>
        <v>7.337955031389468</v>
      </c>
      <c r="AW22" s="62">
        <f t="shared" si="0"/>
        <v>1.1355910528070146</v>
      </c>
      <c r="AX22" s="62">
        <f t="shared" si="0"/>
        <v>-1.8926796558567618</v>
      </c>
      <c r="AY22" s="62">
        <f t="shared" si="0"/>
        <v>5.892531507071362</v>
      </c>
      <c r="AZ22" s="62">
        <f t="shared" si="0"/>
        <v>2.1642125105412853</v>
      </c>
      <c r="BA22" s="62">
        <f t="shared" si="0"/>
        <v>9.992356566132012</v>
      </c>
    </row>
    <row r="23" spans="1:53" ht="15">
      <c r="A23" s="60">
        <v>16</v>
      </c>
      <c r="B23" s="60" t="s">
        <v>34</v>
      </c>
      <c r="C23" s="198">
        <v>879</v>
      </c>
      <c r="D23" s="198">
        <v>0</v>
      </c>
      <c r="E23" s="198">
        <v>553</v>
      </c>
      <c r="F23" s="198">
        <v>326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30">
        <v>1834569</v>
      </c>
      <c r="P23" s="30">
        <v>2025432</v>
      </c>
      <c r="Q23" s="30">
        <v>144028</v>
      </c>
      <c r="R23" s="31">
        <v>784.36</v>
      </c>
      <c r="S23" s="31">
        <v>23.03</v>
      </c>
      <c r="T23" s="60">
        <v>864</v>
      </c>
      <c r="U23" s="60">
        <v>0</v>
      </c>
      <c r="V23" s="60">
        <v>551</v>
      </c>
      <c r="W23" s="60">
        <v>313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1800080</v>
      </c>
      <c r="AG23" s="60">
        <v>2080836</v>
      </c>
      <c r="AH23" s="60">
        <v>150742</v>
      </c>
      <c r="AI23" s="60">
        <v>794.06</v>
      </c>
      <c r="AJ23" s="60">
        <v>22.45</v>
      </c>
      <c r="AK23" s="62">
        <f t="shared" si="0"/>
        <v>1.7361111111111112</v>
      </c>
      <c r="AL23" s="62" t="e">
        <f t="shared" si="0"/>
        <v>#DIV/0!</v>
      </c>
      <c r="AM23" s="62">
        <f aca="true" t="shared" si="1" ref="AM23:BA23">(E23-V23)/V23*100</f>
        <v>0.3629764065335753</v>
      </c>
      <c r="AN23" s="62">
        <f t="shared" si="1"/>
        <v>4.15335463258786</v>
      </c>
      <c r="AO23" s="62" t="e">
        <f t="shared" si="1"/>
        <v>#DIV/0!</v>
      </c>
      <c r="AP23" s="62" t="e">
        <f t="shared" si="1"/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1.915970401315497</v>
      </c>
      <c r="AX23" s="62">
        <f t="shared" si="1"/>
        <v>-2.662583692323662</v>
      </c>
      <c r="AY23" s="62">
        <f t="shared" si="1"/>
        <v>-4.45396770641228</v>
      </c>
      <c r="AZ23" s="62">
        <f t="shared" si="1"/>
        <v>-1.221570158426307</v>
      </c>
      <c r="BA23" s="62">
        <f t="shared" si="1"/>
        <v>2.583518930957692</v>
      </c>
    </row>
    <row r="24" spans="1:53" ht="15">
      <c r="A24" s="60">
        <v>17</v>
      </c>
      <c r="B24" s="60" t="s">
        <v>35</v>
      </c>
      <c r="C24" s="9">
        <v>3859</v>
      </c>
      <c r="D24" s="9">
        <v>0</v>
      </c>
      <c r="E24" s="30">
        <v>2181</v>
      </c>
      <c r="F24" s="30">
        <v>1678</v>
      </c>
      <c r="G24" s="30">
        <v>2722</v>
      </c>
      <c r="H24" s="30">
        <v>0</v>
      </c>
      <c r="I24" s="30">
        <v>2248</v>
      </c>
      <c r="J24" s="30">
        <v>42401</v>
      </c>
      <c r="K24" s="30">
        <v>816</v>
      </c>
      <c r="L24" s="30">
        <v>45346</v>
      </c>
      <c r="M24" s="31">
        <v>0.34</v>
      </c>
      <c r="N24" s="31">
        <v>12.73</v>
      </c>
      <c r="O24" s="30">
        <v>7665187</v>
      </c>
      <c r="P24" s="30">
        <v>7012071</v>
      </c>
      <c r="Q24" s="30">
        <v>425637</v>
      </c>
      <c r="R24" s="31">
        <v>2067.56</v>
      </c>
      <c r="S24" s="31">
        <v>68.52</v>
      </c>
      <c r="T24" s="60">
        <v>3800</v>
      </c>
      <c r="U24" s="60">
        <v>0</v>
      </c>
      <c r="V24" s="32">
        <v>2156</v>
      </c>
      <c r="W24" s="32">
        <v>1644</v>
      </c>
      <c r="X24" s="32">
        <v>2681</v>
      </c>
      <c r="Y24" s="32">
        <v>0</v>
      </c>
      <c r="Z24" s="32">
        <v>2231</v>
      </c>
      <c r="AA24" s="32">
        <v>42190</v>
      </c>
      <c r="AB24" s="32">
        <v>845</v>
      </c>
      <c r="AC24" s="32">
        <v>44023</v>
      </c>
      <c r="AD24" s="92">
        <v>0.397697</v>
      </c>
      <c r="AE24" s="92">
        <v>11.8936093</v>
      </c>
      <c r="AF24" s="32">
        <v>7556321</v>
      </c>
      <c r="AG24" s="32">
        <v>7218895</v>
      </c>
      <c r="AH24" s="30">
        <v>396613</v>
      </c>
      <c r="AI24" s="31">
        <v>2333.14153</v>
      </c>
      <c r="AJ24" s="31">
        <v>62.25251872</v>
      </c>
      <c r="AK24" s="62">
        <f aca="true" t="shared" si="2" ref="AK24:AZ39">(C24-T24)/T24*100</f>
        <v>1.5526315789473686</v>
      </c>
      <c r="AL24" s="62" t="e">
        <f t="shared" si="2"/>
        <v>#DIV/0!</v>
      </c>
      <c r="AM24" s="62">
        <f t="shared" si="2"/>
        <v>1.1595547309833023</v>
      </c>
      <c r="AN24" s="102">
        <f t="shared" si="2"/>
        <v>2.068126520681265</v>
      </c>
      <c r="AO24" s="62">
        <f t="shared" si="2"/>
        <v>1.5292801193584484</v>
      </c>
      <c r="AP24" s="62" t="e">
        <f t="shared" si="2"/>
        <v>#DIV/0!</v>
      </c>
      <c r="AQ24" s="62">
        <f t="shared" si="2"/>
        <v>0.761990138951143</v>
      </c>
      <c r="AR24" s="62">
        <f t="shared" si="2"/>
        <v>0.500118511495615</v>
      </c>
      <c r="AS24" s="62">
        <f t="shared" si="2"/>
        <v>-3.4319526627218933</v>
      </c>
      <c r="AT24" s="62">
        <f t="shared" si="2"/>
        <v>3.005247257115599</v>
      </c>
      <c r="AU24" s="62">
        <f t="shared" si="2"/>
        <v>-14.50777853491477</v>
      </c>
      <c r="AV24" s="62">
        <f t="shared" si="2"/>
        <v>7.032269842595223</v>
      </c>
      <c r="AW24" s="62">
        <f t="shared" si="2"/>
        <v>1.4407275709965206</v>
      </c>
      <c r="AX24" s="62">
        <f t="shared" si="2"/>
        <v>-2.865036823502766</v>
      </c>
      <c r="AY24" s="62">
        <f t="shared" si="2"/>
        <v>7.3179648675156885</v>
      </c>
      <c r="AZ24" s="62">
        <f t="shared" si="2"/>
        <v>-11.383001270394425</v>
      </c>
      <c r="BA24" s="62">
        <f aca="true" t="shared" si="3" ref="BA24:BA38">(S24-AJ24)/AJ24*100</f>
        <v>10.067835661702201</v>
      </c>
    </row>
    <row r="25" spans="1:53" ht="15">
      <c r="A25" s="60">
        <v>18</v>
      </c>
      <c r="B25" s="60" t="s">
        <v>36</v>
      </c>
      <c r="C25" s="93">
        <v>804</v>
      </c>
      <c r="D25" s="93">
        <v>0</v>
      </c>
      <c r="E25" s="94">
        <v>318</v>
      </c>
      <c r="F25" s="94">
        <v>486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5">
        <v>1810491</v>
      </c>
      <c r="P25" s="94">
        <v>2891802</v>
      </c>
      <c r="Q25" s="94">
        <v>87239</v>
      </c>
      <c r="R25" s="94">
        <v>753.1</v>
      </c>
      <c r="S25" s="96">
        <v>22.37</v>
      </c>
      <c r="T25" s="93">
        <v>804</v>
      </c>
      <c r="U25" s="93">
        <v>0</v>
      </c>
      <c r="V25" s="94">
        <v>318</v>
      </c>
      <c r="W25" s="94">
        <v>486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5">
        <v>1779932</v>
      </c>
      <c r="AG25" s="94">
        <v>2962053</v>
      </c>
      <c r="AH25" s="94">
        <v>85745</v>
      </c>
      <c r="AI25" s="94">
        <v>764.8</v>
      </c>
      <c r="AJ25" s="96">
        <v>19.65</v>
      </c>
      <c r="AK25" s="62">
        <f t="shared" si="2"/>
        <v>0</v>
      </c>
      <c r="AL25" s="62" t="e">
        <f t="shared" si="2"/>
        <v>#DIV/0!</v>
      </c>
      <c r="AM25" s="62">
        <f t="shared" si="2"/>
        <v>0</v>
      </c>
      <c r="AN25" s="62">
        <f t="shared" si="2"/>
        <v>0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1.716863340846729</v>
      </c>
      <c r="AX25" s="62">
        <f t="shared" si="2"/>
        <v>-2.371699628602189</v>
      </c>
      <c r="AY25" s="62">
        <f t="shared" si="2"/>
        <v>1.7423756487258732</v>
      </c>
      <c r="AZ25" s="62">
        <f t="shared" si="2"/>
        <v>-1.5298117154811628</v>
      </c>
      <c r="BA25" s="62">
        <f t="shared" si="3"/>
        <v>13.84223918575065</v>
      </c>
    </row>
    <row r="26" spans="1:53" ht="15">
      <c r="A26" s="60">
        <v>19</v>
      </c>
      <c r="B26" s="60" t="s">
        <v>37</v>
      </c>
      <c r="C26" s="60">
        <v>751</v>
      </c>
      <c r="D26" s="60">
        <v>0</v>
      </c>
      <c r="E26" s="60">
        <v>596</v>
      </c>
      <c r="F26" s="60">
        <v>155</v>
      </c>
      <c r="G26" s="24">
        <v>1320</v>
      </c>
      <c r="H26" s="24">
        <v>0</v>
      </c>
      <c r="I26" s="24">
        <v>0</v>
      </c>
      <c r="J26" s="24">
        <v>40112</v>
      </c>
      <c r="K26" s="24">
        <v>3915</v>
      </c>
      <c r="L26" s="24">
        <v>49597</v>
      </c>
      <c r="M26" s="213">
        <v>2.089433023</v>
      </c>
      <c r="N26" s="213">
        <v>14.732993928</v>
      </c>
      <c r="O26" s="24">
        <v>1900282</v>
      </c>
      <c r="P26" s="24">
        <v>1989187</v>
      </c>
      <c r="Q26" s="24">
        <v>128722</v>
      </c>
      <c r="R26" s="78">
        <v>599.27087</v>
      </c>
      <c r="S26" s="78">
        <v>24.37034971</v>
      </c>
      <c r="T26" s="60">
        <v>750</v>
      </c>
      <c r="U26" s="60">
        <v>0</v>
      </c>
      <c r="V26" s="60">
        <v>596</v>
      </c>
      <c r="W26" s="60">
        <v>154</v>
      </c>
      <c r="X26" s="34">
        <v>1317</v>
      </c>
      <c r="Y26" s="34">
        <v>0</v>
      </c>
      <c r="Z26" s="34">
        <v>1317</v>
      </c>
      <c r="AA26" s="34">
        <v>40214</v>
      </c>
      <c r="AB26" s="34">
        <v>4003</v>
      </c>
      <c r="AC26" s="34">
        <v>51637</v>
      </c>
      <c r="AD26" s="88">
        <v>2.159052968</v>
      </c>
      <c r="AE26" s="88">
        <v>15.551823959</v>
      </c>
      <c r="AF26" s="34">
        <v>1873329</v>
      </c>
      <c r="AG26" s="34">
        <v>2037851</v>
      </c>
      <c r="AH26" s="34">
        <v>126860</v>
      </c>
      <c r="AI26" s="62">
        <v>833.72613</v>
      </c>
      <c r="AJ26" s="62">
        <v>22.41426834</v>
      </c>
      <c r="AK26" s="62">
        <f t="shared" si="2"/>
        <v>0.13333333333333333</v>
      </c>
      <c r="AL26" s="62" t="e">
        <f t="shared" si="2"/>
        <v>#DIV/0!</v>
      </c>
      <c r="AM26" s="62">
        <f t="shared" si="2"/>
        <v>0</v>
      </c>
      <c r="AN26" s="62">
        <f t="shared" si="2"/>
        <v>0.6493506493506493</v>
      </c>
      <c r="AO26" s="62">
        <f t="shared" si="2"/>
        <v>0.22779043280182232</v>
      </c>
      <c r="AP26" s="62" t="e">
        <f t="shared" si="2"/>
        <v>#DIV/0!</v>
      </c>
      <c r="AQ26" s="62">
        <f t="shared" si="2"/>
        <v>-100</v>
      </c>
      <c r="AR26" s="62">
        <f t="shared" si="2"/>
        <v>-0.25364300989705074</v>
      </c>
      <c r="AS26" s="62">
        <f t="shared" si="2"/>
        <v>-2.1983512365725706</v>
      </c>
      <c r="AT26" s="62">
        <f t="shared" si="2"/>
        <v>-3.950655537695838</v>
      </c>
      <c r="AU26" s="62">
        <f t="shared" si="2"/>
        <v>-3.224559380055022</v>
      </c>
      <c r="AV26" s="62">
        <f t="shared" si="2"/>
        <v>-5.26517039518142</v>
      </c>
      <c r="AW26" s="62">
        <f t="shared" si="2"/>
        <v>1.4387755701214255</v>
      </c>
      <c r="AX26" s="62">
        <f t="shared" si="2"/>
        <v>-2.388005796302085</v>
      </c>
      <c r="AY26" s="62">
        <f t="shared" si="2"/>
        <v>1.4677597351411005</v>
      </c>
      <c r="AZ26" s="70">
        <f t="shared" si="2"/>
        <v>-28.1213760206844</v>
      </c>
      <c r="BA26" s="62">
        <f t="shared" si="3"/>
        <v>8.726947229900075</v>
      </c>
    </row>
    <row r="27" spans="1:53" ht="15">
      <c r="A27" s="60">
        <v>20</v>
      </c>
      <c r="B27" s="60" t="s">
        <v>39</v>
      </c>
      <c r="C27" s="175">
        <v>22234</v>
      </c>
      <c r="D27" s="175">
        <v>0</v>
      </c>
      <c r="E27" s="175">
        <v>12246</v>
      </c>
      <c r="F27" s="175">
        <v>9988</v>
      </c>
      <c r="G27" s="175">
        <v>0</v>
      </c>
      <c r="H27" s="175">
        <v>0</v>
      </c>
      <c r="I27" s="175">
        <v>0</v>
      </c>
      <c r="J27" s="9">
        <v>2253422</v>
      </c>
      <c r="K27" s="9">
        <v>27387</v>
      </c>
      <c r="L27" s="9">
        <v>3584436</v>
      </c>
      <c r="M27" s="10">
        <v>12.546586664</v>
      </c>
      <c r="N27" s="10">
        <v>764.7945490909999</v>
      </c>
      <c r="O27" s="9">
        <v>92377000</v>
      </c>
      <c r="P27" s="3">
        <v>169098000</v>
      </c>
      <c r="Q27" s="3">
        <v>5743000</v>
      </c>
      <c r="R27" s="11">
        <v>45628.39</v>
      </c>
      <c r="S27" s="11">
        <v>877.74</v>
      </c>
      <c r="T27" s="97">
        <v>22141</v>
      </c>
      <c r="U27" s="97">
        <v>0</v>
      </c>
      <c r="V27" s="97">
        <v>12198</v>
      </c>
      <c r="W27" s="97">
        <v>9943</v>
      </c>
      <c r="X27" s="97">
        <v>0</v>
      </c>
      <c r="Y27" s="97">
        <v>0</v>
      </c>
      <c r="Z27" s="97">
        <v>0</v>
      </c>
      <c r="AA27" s="60">
        <v>2225141</v>
      </c>
      <c r="AB27" s="60">
        <v>29110</v>
      </c>
      <c r="AC27" s="60">
        <v>3517581</v>
      </c>
      <c r="AD27" s="60">
        <v>14</v>
      </c>
      <c r="AE27" s="60">
        <v>711</v>
      </c>
      <c r="AF27" s="60">
        <v>90978000</v>
      </c>
      <c r="AG27" s="60">
        <v>173401000</v>
      </c>
      <c r="AH27" s="60">
        <v>6287000</v>
      </c>
      <c r="AI27" s="60">
        <v>45202.78</v>
      </c>
      <c r="AJ27" s="60">
        <v>843.96</v>
      </c>
      <c r="AK27" s="62">
        <f t="shared" si="2"/>
        <v>0.42003522876112187</v>
      </c>
      <c r="AL27" s="62" t="e">
        <f t="shared" si="2"/>
        <v>#DIV/0!</v>
      </c>
      <c r="AM27" s="62">
        <f t="shared" si="2"/>
        <v>0.3935071323167732</v>
      </c>
      <c r="AN27" s="62">
        <f t="shared" si="2"/>
        <v>0.4525797043145932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1.2709756370495173</v>
      </c>
      <c r="AS27" s="102">
        <f t="shared" si="2"/>
        <v>-5.918928203366541</v>
      </c>
      <c r="AT27" s="62">
        <f t="shared" si="2"/>
        <v>1.900595892461325</v>
      </c>
      <c r="AU27" s="62">
        <f t="shared" si="2"/>
        <v>-10.381523828571433</v>
      </c>
      <c r="AV27" s="62">
        <f t="shared" si="2"/>
        <v>7.566040659774951</v>
      </c>
      <c r="AW27" s="62">
        <f>(O27-AF27)/AF27*100</f>
        <v>1.5377343973268263</v>
      </c>
      <c r="AX27" s="62">
        <f t="shared" si="2"/>
        <v>-2.4815312483780367</v>
      </c>
      <c r="AY27" s="62">
        <f t="shared" si="2"/>
        <v>-8.65277556863369</v>
      </c>
      <c r="AZ27" s="62">
        <f t="shared" si="2"/>
        <v>0.9415571343178464</v>
      </c>
      <c r="BA27" s="62">
        <f t="shared" si="3"/>
        <v>4.002559363002982</v>
      </c>
    </row>
    <row r="28" spans="1:53" ht="15">
      <c r="A28" s="60">
        <v>21</v>
      </c>
      <c r="B28" s="60" t="s">
        <v>40</v>
      </c>
      <c r="C28" s="261">
        <v>1057</v>
      </c>
      <c r="D28" s="261">
        <v>0</v>
      </c>
      <c r="E28" s="261">
        <v>620</v>
      </c>
      <c r="F28" s="261">
        <v>437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9">
        <v>4319705</v>
      </c>
      <c r="P28" s="3">
        <v>7782933</v>
      </c>
      <c r="Q28" s="3">
        <v>107154</v>
      </c>
      <c r="R28" s="11">
        <v>2236.03</v>
      </c>
      <c r="S28" s="11">
        <v>12.8</v>
      </c>
      <c r="T28" s="60">
        <v>1057</v>
      </c>
      <c r="U28" s="60">
        <v>0</v>
      </c>
      <c r="V28" s="60">
        <v>620</v>
      </c>
      <c r="W28" s="60">
        <v>437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4216847</v>
      </c>
      <c r="AG28" s="60">
        <v>6925887</v>
      </c>
      <c r="AH28" s="60">
        <v>119423</v>
      </c>
      <c r="AI28" s="60">
        <v>2235.15</v>
      </c>
      <c r="AJ28" s="60">
        <v>12.07</v>
      </c>
      <c r="AK28" s="62">
        <f t="shared" si="2"/>
        <v>0</v>
      </c>
      <c r="AL28" s="62" t="e">
        <f t="shared" si="2"/>
        <v>#DIV/0!</v>
      </c>
      <c r="AM28" s="62">
        <f t="shared" si="2"/>
        <v>0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2.4392158406506095</v>
      </c>
      <c r="AX28" s="62">
        <f t="shared" si="2"/>
        <v>12.374530511398756</v>
      </c>
      <c r="AY28" s="102">
        <f t="shared" si="2"/>
        <v>-10.273565393600897</v>
      </c>
      <c r="AZ28" s="62">
        <f t="shared" si="2"/>
        <v>0.03937095944344268</v>
      </c>
      <c r="BA28" s="62">
        <f t="shared" si="3"/>
        <v>6.048053024026515</v>
      </c>
    </row>
    <row r="29" spans="1:53" ht="15">
      <c r="A29" s="60">
        <v>22</v>
      </c>
      <c r="B29" s="60" t="s">
        <v>41</v>
      </c>
      <c r="C29" s="98">
        <v>1371</v>
      </c>
      <c r="D29" s="98">
        <v>0</v>
      </c>
      <c r="E29" s="98">
        <v>1060</v>
      </c>
      <c r="F29" s="98">
        <v>311</v>
      </c>
      <c r="G29" s="98">
        <v>0</v>
      </c>
      <c r="H29" s="98">
        <v>0</v>
      </c>
      <c r="I29" s="98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100">
        <v>6045906</v>
      </c>
      <c r="P29" s="98">
        <v>9187531</v>
      </c>
      <c r="Q29" s="98">
        <v>175719</v>
      </c>
      <c r="R29" s="101">
        <v>3648</v>
      </c>
      <c r="S29" s="101">
        <v>44.84</v>
      </c>
      <c r="T29" s="98">
        <v>1371</v>
      </c>
      <c r="U29" s="98">
        <v>0</v>
      </c>
      <c r="V29" s="98">
        <v>1060</v>
      </c>
      <c r="W29" s="98">
        <v>311</v>
      </c>
      <c r="X29" s="98">
        <v>0</v>
      </c>
      <c r="Y29" s="98">
        <v>0</v>
      </c>
      <c r="Z29" s="98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100">
        <v>5950163</v>
      </c>
      <c r="AG29" s="98">
        <v>8006583</v>
      </c>
      <c r="AH29" s="98">
        <v>173227</v>
      </c>
      <c r="AI29" s="101">
        <v>3392</v>
      </c>
      <c r="AJ29" s="101">
        <v>42.25</v>
      </c>
      <c r="AK29" s="62">
        <f t="shared" si="2"/>
        <v>0</v>
      </c>
      <c r="AL29" s="62" t="e">
        <f t="shared" si="2"/>
        <v>#DIV/0!</v>
      </c>
      <c r="AM29" s="62">
        <f t="shared" si="2"/>
        <v>0</v>
      </c>
      <c r="AN29" s="62">
        <f t="shared" si="2"/>
        <v>0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1.609081969687217</v>
      </c>
      <c r="AX29" s="62">
        <f t="shared" si="2"/>
        <v>14.749712830054968</v>
      </c>
      <c r="AY29" s="62">
        <f t="shared" si="2"/>
        <v>1.4385748180133582</v>
      </c>
      <c r="AZ29" s="102">
        <f t="shared" si="2"/>
        <v>7.547169811320755</v>
      </c>
      <c r="BA29" s="62">
        <f t="shared" si="3"/>
        <v>6.130177514792908</v>
      </c>
    </row>
    <row r="30" spans="1:53" s="105" customFormat="1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60">
        <v>802</v>
      </c>
      <c r="D31" s="60">
        <v>0</v>
      </c>
      <c r="E31" s="258">
        <v>571</v>
      </c>
      <c r="F31" s="258">
        <v>231</v>
      </c>
      <c r="G31" s="258">
        <v>0</v>
      </c>
      <c r="H31" s="258">
        <v>0</v>
      </c>
      <c r="I31" s="258">
        <v>0</v>
      </c>
      <c r="J31" s="259">
        <v>0</v>
      </c>
      <c r="K31" s="259">
        <v>0</v>
      </c>
      <c r="L31" s="260">
        <v>0</v>
      </c>
      <c r="M31" s="258">
        <v>0</v>
      </c>
      <c r="N31" s="258">
        <v>0</v>
      </c>
      <c r="O31" s="36">
        <v>2376716</v>
      </c>
      <c r="P31" s="35">
        <v>2639476</v>
      </c>
      <c r="Q31" s="35">
        <v>102718</v>
      </c>
      <c r="R31" s="38">
        <v>1033.92</v>
      </c>
      <c r="S31" s="38">
        <v>25.77</v>
      </c>
      <c r="T31" s="106">
        <v>802</v>
      </c>
      <c r="U31" s="107">
        <v>0</v>
      </c>
      <c r="V31" s="106">
        <v>571</v>
      </c>
      <c r="W31" s="106">
        <v>231</v>
      </c>
      <c r="X31" s="108">
        <v>0</v>
      </c>
      <c r="Y31" s="108">
        <v>0</v>
      </c>
      <c r="Z31" s="108">
        <v>0</v>
      </c>
      <c r="AA31" s="109">
        <v>0</v>
      </c>
      <c r="AB31" s="110">
        <v>0</v>
      </c>
      <c r="AC31" s="109">
        <v>0</v>
      </c>
      <c r="AD31" s="110">
        <v>0</v>
      </c>
      <c r="AE31" s="109">
        <v>0</v>
      </c>
      <c r="AF31" s="111">
        <v>2342049</v>
      </c>
      <c r="AG31" s="106">
        <v>2789537</v>
      </c>
      <c r="AH31" s="111">
        <v>105370</v>
      </c>
      <c r="AI31" s="112">
        <v>1061.72</v>
      </c>
      <c r="AJ31" s="113">
        <v>24.07</v>
      </c>
      <c r="AK31" s="102">
        <f>(C31-T31)/T31*100</f>
        <v>0</v>
      </c>
      <c r="AL31" s="62" t="e">
        <f>(F31-U31)/U31*100</f>
        <v>#DIV/0!</v>
      </c>
      <c r="AM31" s="62">
        <f t="shared" si="2"/>
        <v>0</v>
      </c>
      <c r="AN31" s="62">
        <f t="shared" si="2"/>
        <v>0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1.4801996029972044</v>
      </c>
      <c r="AX31" s="62">
        <f t="shared" si="2"/>
        <v>-5.379423180262531</v>
      </c>
      <c r="AY31" s="62">
        <f t="shared" si="2"/>
        <v>-2.5168454019170543</v>
      </c>
      <c r="AZ31" s="62">
        <f t="shared" si="2"/>
        <v>-2.6183927965942013</v>
      </c>
      <c r="BA31" s="62">
        <f t="shared" si="3"/>
        <v>7.062733693394263</v>
      </c>
    </row>
    <row r="32" spans="1:53" ht="15">
      <c r="A32" s="60">
        <v>25</v>
      </c>
      <c r="B32" s="60" t="s">
        <v>43</v>
      </c>
      <c r="C32" s="240">
        <v>847</v>
      </c>
      <c r="D32" s="240">
        <v>0</v>
      </c>
      <c r="E32" s="240">
        <v>634</v>
      </c>
      <c r="F32" s="240">
        <v>213</v>
      </c>
      <c r="G32" s="240">
        <v>0</v>
      </c>
      <c r="H32" s="240">
        <v>0</v>
      </c>
      <c r="I32" s="240">
        <v>0</v>
      </c>
      <c r="J32" s="241">
        <v>0</v>
      </c>
      <c r="K32" s="240">
        <v>0</v>
      </c>
      <c r="L32" s="240">
        <v>0</v>
      </c>
      <c r="M32" s="240">
        <v>0</v>
      </c>
      <c r="N32" s="240">
        <v>0</v>
      </c>
      <c r="O32" s="242">
        <v>3071906</v>
      </c>
      <c r="P32" s="242">
        <v>4534953</v>
      </c>
      <c r="Q32" s="242">
        <v>75779</v>
      </c>
      <c r="R32" s="243">
        <v>1227.11</v>
      </c>
      <c r="S32" s="243">
        <v>12.11</v>
      </c>
      <c r="T32" s="60">
        <v>843</v>
      </c>
      <c r="U32" s="60">
        <v>0</v>
      </c>
      <c r="V32" s="60">
        <v>632</v>
      </c>
      <c r="W32" s="60">
        <v>211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114">
        <v>3036315</v>
      </c>
      <c r="AG32" s="60">
        <v>4763461</v>
      </c>
      <c r="AH32" s="114">
        <v>81008</v>
      </c>
      <c r="AI32" s="60">
        <v>1254.29</v>
      </c>
      <c r="AJ32" s="60">
        <v>11.94</v>
      </c>
      <c r="AK32" s="62">
        <f t="shared" si="2"/>
        <v>0.4744958481613286</v>
      </c>
      <c r="AL32" s="62" t="e">
        <f t="shared" si="2"/>
        <v>#DIV/0!</v>
      </c>
      <c r="AM32" s="62">
        <f t="shared" si="2"/>
        <v>0.31645569620253167</v>
      </c>
      <c r="AN32" s="62">
        <f t="shared" si="2"/>
        <v>0.9478672985781991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1.1721774585311473</v>
      </c>
      <c r="AX32" s="62">
        <f t="shared" si="2"/>
        <v>-4.797100259664139</v>
      </c>
      <c r="AY32" s="62">
        <f t="shared" si="2"/>
        <v>-6.454918032786885</v>
      </c>
      <c r="AZ32" s="62">
        <f t="shared" si="2"/>
        <v>-2.1669629830422044</v>
      </c>
      <c r="BA32" s="62">
        <f t="shared" si="3"/>
        <v>1.4237855946398654</v>
      </c>
    </row>
    <row r="33" spans="1:53" ht="15">
      <c r="A33" s="60">
        <v>26</v>
      </c>
      <c r="B33" s="60" t="s">
        <v>44</v>
      </c>
      <c r="C33" s="115">
        <v>933</v>
      </c>
      <c r="D33" s="115">
        <v>0</v>
      </c>
      <c r="E33" s="115">
        <v>655</v>
      </c>
      <c r="F33" s="115">
        <v>278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6">
        <v>5504728</v>
      </c>
      <c r="P33" s="117">
        <v>6043862</v>
      </c>
      <c r="Q33" s="117">
        <v>149408</v>
      </c>
      <c r="R33" s="115">
        <v>1764.28</v>
      </c>
      <c r="S33" s="118">
        <v>31.71</v>
      </c>
      <c r="T33" s="115">
        <v>929</v>
      </c>
      <c r="U33" s="115">
        <v>0</v>
      </c>
      <c r="V33" s="115">
        <v>654</v>
      </c>
      <c r="W33" s="115">
        <v>275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6">
        <v>5424954</v>
      </c>
      <c r="AG33" s="117">
        <v>6417397</v>
      </c>
      <c r="AH33" s="117">
        <v>144118</v>
      </c>
      <c r="AI33" s="115">
        <v>1805.67</v>
      </c>
      <c r="AJ33" s="118">
        <v>27.05</v>
      </c>
      <c r="AK33" s="62">
        <f t="shared" si="2"/>
        <v>0.4305705059203444</v>
      </c>
      <c r="AL33" s="62" t="e">
        <f t="shared" si="2"/>
        <v>#DIV/0!</v>
      </c>
      <c r="AM33" s="62">
        <f t="shared" si="2"/>
        <v>0.1529051987767584</v>
      </c>
      <c r="AN33" s="62">
        <f t="shared" si="2"/>
        <v>1.090909090909091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1.4705009480264717</v>
      </c>
      <c r="AX33" s="102">
        <f t="shared" si="2"/>
        <v>-5.820662178138582</v>
      </c>
      <c r="AY33" s="62">
        <f t="shared" si="2"/>
        <v>3.6706032556654966</v>
      </c>
      <c r="AZ33" s="62">
        <f t="shared" si="2"/>
        <v>-2.292223939036485</v>
      </c>
      <c r="BA33" s="62">
        <f t="shared" si="3"/>
        <v>17.22735674676525</v>
      </c>
    </row>
    <row r="34" spans="1:53" ht="15">
      <c r="A34" s="60">
        <v>27</v>
      </c>
      <c r="B34" s="60" t="s">
        <v>46</v>
      </c>
      <c r="C34" s="60">
        <v>1548</v>
      </c>
      <c r="D34" s="60">
        <v>0</v>
      </c>
      <c r="E34" s="60">
        <v>800</v>
      </c>
      <c r="F34" s="60">
        <v>748</v>
      </c>
      <c r="G34" s="60">
        <v>23587</v>
      </c>
      <c r="H34" s="60">
        <v>0</v>
      </c>
      <c r="I34" s="60">
        <v>6161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4980276</v>
      </c>
      <c r="P34" s="60">
        <v>6190966</v>
      </c>
      <c r="Q34" s="60">
        <v>649619</v>
      </c>
      <c r="R34" s="60">
        <v>2356.5230720619998</v>
      </c>
      <c r="S34" s="60">
        <v>98.242732077</v>
      </c>
      <c r="T34" s="60">
        <v>1542</v>
      </c>
      <c r="U34" s="60">
        <v>0</v>
      </c>
      <c r="V34" s="60">
        <v>795</v>
      </c>
      <c r="W34" s="60">
        <v>747</v>
      </c>
      <c r="X34" s="60">
        <v>23394</v>
      </c>
      <c r="Y34" s="60">
        <v>0</v>
      </c>
      <c r="Z34" s="60">
        <v>6160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4908022</v>
      </c>
      <c r="AG34" s="60">
        <v>6387942</v>
      </c>
      <c r="AH34" s="60">
        <v>617783</v>
      </c>
      <c r="AI34" s="60">
        <v>2428.4</v>
      </c>
      <c r="AJ34" s="60">
        <v>89.36</v>
      </c>
      <c r="AK34" s="62">
        <f t="shared" si="2"/>
        <v>0.38910505836575876</v>
      </c>
      <c r="AL34" s="62" t="e">
        <f t="shared" si="2"/>
        <v>#DIV/0!</v>
      </c>
      <c r="AM34" s="62">
        <f t="shared" si="2"/>
        <v>0.628930817610063</v>
      </c>
      <c r="AN34" s="62">
        <f t="shared" si="2"/>
        <v>0.13386880856760375</v>
      </c>
      <c r="AO34" s="62">
        <f t="shared" si="2"/>
        <v>0.8249978626998375</v>
      </c>
      <c r="AP34" s="62" t="e">
        <f t="shared" si="2"/>
        <v>#DIV/0!</v>
      </c>
      <c r="AQ34" s="62">
        <f t="shared" si="2"/>
        <v>0.016233766233766232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1.4721612902305654</v>
      </c>
      <c r="AX34" s="62">
        <f t="shared" si="2"/>
        <v>-3.0835596190447565</v>
      </c>
      <c r="AY34" s="62">
        <f t="shared" si="2"/>
        <v>5.1532657907388195</v>
      </c>
      <c r="AZ34" s="62">
        <f t="shared" si="2"/>
        <v>-2.959847139598103</v>
      </c>
      <c r="BA34" s="62">
        <f t="shared" si="3"/>
        <v>9.940389522157565</v>
      </c>
    </row>
    <row r="35" spans="1:53" s="105" customFormat="1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s="105" customFormat="1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60">
        <v>182</v>
      </c>
      <c r="D37" s="60">
        <v>0</v>
      </c>
      <c r="E37" s="60">
        <v>125</v>
      </c>
      <c r="F37" s="60">
        <v>57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337981</v>
      </c>
      <c r="P37" s="60">
        <v>166929</v>
      </c>
      <c r="Q37" s="60">
        <v>9071</v>
      </c>
      <c r="R37" s="60">
        <v>42.9</v>
      </c>
      <c r="S37" s="60">
        <v>1.72</v>
      </c>
      <c r="T37" s="60">
        <v>178</v>
      </c>
      <c r="U37" s="60">
        <v>0</v>
      </c>
      <c r="V37" s="60">
        <v>121</v>
      </c>
      <c r="W37" s="60">
        <v>57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334174</v>
      </c>
      <c r="AG37" s="60">
        <v>173240</v>
      </c>
      <c r="AH37" s="60">
        <v>8431</v>
      </c>
      <c r="AI37" s="60">
        <v>43.14</v>
      </c>
      <c r="AJ37" s="60">
        <v>1.51</v>
      </c>
      <c r="AK37" s="62">
        <f t="shared" si="2"/>
        <v>2.247191011235955</v>
      </c>
      <c r="AL37" s="62" t="e">
        <f t="shared" si="2"/>
        <v>#DIV/0!</v>
      </c>
      <c r="AM37" s="62">
        <f t="shared" si="2"/>
        <v>3.3057851239669422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1.139226869834278</v>
      </c>
      <c r="AX37" s="62">
        <f t="shared" si="2"/>
        <v>-3.642923112445163</v>
      </c>
      <c r="AY37" s="62">
        <f t="shared" si="2"/>
        <v>7.591033092159886</v>
      </c>
      <c r="AZ37" s="62">
        <f t="shared" si="2"/>
        <v>-0.5563282336578627</v>
      </c>
      <c r="BA37" s="62">
        <f t="shared" si="3"/>
        <v>13.90728476821192</v>
      </c>
    </row>
    <row r="38" spans="1:53" ht="15">
      <c r="A38" s="60">
        <v>31</v>
      </c>
      <c r="B38" s="60" t="s">
        <v>51</v>
      </c>
      <c r="C38" s="44">
        <v>504</v>
      </c>
      <c r="D38" s="44">
        <v>0</v>
      </c>
      <c r="E38" s="44">
        <v>234</v>
      </c>
      <c r="F38" s="44">
        <v>270</v>
      </c>
      <c r="G38" s="44">
        <v>1838</v>
      </c>
      <c r="H38" s="44">
        <v>0</v>
      </c>
      <c r="I38" s="44">
        <v>1330</v>
      </c>
      <c r="J38" s="44">
        <v>0</v>
      </c>
      <c r="K38" s="44">
        <v>0</v>
      </c>
      <c r="L38" s="44">
        <v>0</v>
      </c>
      <c r="M38" s="45">
        <v>0</v>
      </c>
      <c r="N38" s="45">
        <v>0</v>
      </c>
      <c r="O38" s="46">
        <v>753883</v>
      </c>
      <c r="P38" s="46">
        <v>996828</v>
      </c>
      <c r="Q38" s="44">
        <v>89350</v>
      </c>
      <c r="R38" s="45">
        <v>293.294</v>
      </c>
      <c r="S38" s="45">
        <v>12.564</v>
      </c>
      <c r="T38" s="44">
        <v>500</v>
      </c>
      <c r="U38" s="44">
        <v>0</v>
      </c>
      <c r="V38" s="44">
        <v>234</v>
      </c>
      <c r="W38" s="44">
        <v>266</v>
      </c>
      <c r="X38" s="44">
        <v>1424</v>
      </c>
      <c r="Y38" s="44">
        <v>0</v>
      </c>
      <c r="Z38" s="44">
        <v>1046</v>
      </c>
      <c r="AA38" s="44">
        <v>0</v>
      </c>
      <c r="AB38" s="44">
        <v>0</v>
      </c>
      <c r="AC38" s="44">
        <v>0</v>
      </c>
      <c r="AD38" s="45">
        <v>0</v>
      </c>
      <c r="AE38" s="45">
        <v>0</v>
      </c>
      <c r="AF38" s="46">
        <v>732220</v>
      </c>
      <c r="AG38" s="46">
        <v>1059709</v>
      </c>
      <c r="AH38" s="44">
        <v>85724</v>
      </c>
      <c r="AI38" s="45">
        <v>322.595</v>
      </c>
      <c r="AJ38" s="45">
        <v>11.435</v>
      </c>
      <c r="AK38" s="62">
        <f t="shared" si="2"/>
        <v>0.8</v>
      </c>
      <c r="AL38" s="62" t="e">
        <f t="shared" si="2"/>
        <v>#DIV/0!</v>
      </c>
      <c r="AM38" s="62">
        <f t="shared" si="2"/>
        <v>0</v>
      </c>
      <c r="AN38" s="102">
        <f t="shared" si="2"/>
        <v>1.5037593984962405</v>
      </c>
      <c r="AO38" s="70">
        <f t="shared" si="2"/>
        <v>29.07303370786517</v>
      </c>
      <c r="AP38" s="62" t="e">
        <f t="shared" si="2"/>
        <v>#DIV/0!</v>
      </c>
      <c r="AQ38" s="62">
        <f t="shared" si="2"/>
        <v>27.151051625239003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2.9585370517057714</v>
      </c>
      <c r="AX38" s="62">
        <f t="shared" si="2"/>
        <v>-5.933798807030987</v>
      </c>
      <c r="AY38" s="62">
        <f t="shared" si="2"/>
        <v>4.22985394988568</v>
      </c>
      <c r="AZ38" s="102">
        <f t="shared" si="2"/>
        <v>-9.082905810691438</v>
      </c>
      <c r="BA38" s="102">
        <f t="shared" si="3"/>
        <v>9.87319632706602</v>
      </c>
    </row>
    <row r="39" spans="1:53" ht="15">
      <c r="A39" s="60">
        <v>32</v>
      </c>
      <c r="B39" s="60" t="s">
        <v>52</v>
      </c>
      <c r="C39" s="165">
        <v>399</v>
      </c>
      <c r="D39" s="166">
        <v>0</v>
      </c>
      <c r="E39" s="166">
        <v>172</v>
      </c>
      <c r="F39" s="166">
        <v>227</v>
      </c>
      <c r="G39" s="166">
        <v>0</v>
      </c>
      <c r="H39" s="166">
        <v>0</v>
      </c>
      <c r="I39" s="167">
        <v>0</v>
      </c>
      <c r="J39" s="168">
        <v>1889</v>
      </c>
      <c r="K39" s="168">
        <v>3</v>
      </c>
      <c r="L39" s="168">
        <v>2836</v>
      </c>
      <c r="M39" s="169">
        <v>0.0014</v>
      </c>
      <c r="N39" s="170">
        <v>0.74</v>
      </c>
      <c r="O39" s="171">
        <v>848172</v>
      </c>
      <c r="P39" s="172">
        <v>407168</v>
      </c>
      <c r="Q39" s="172">
        <v>35363</v>
      </c>
      <c r="R39" s="173">
        <v>145.01</v>
      </c>
      <c r="S39" s="174">
        <v>6.12</v>
      </c>
      <c r="T39" s="119">
        <v>400</v>
      </c>
      <c r="U39" s="120">
        <v>0</v>
      </c>
      <c r="V39" s="120">
        <v>171</v>
      </c>
      <c r="W39" s="120">
        <v>229</v>
      </c>
      <c r="X39" s="120">
        <v>0</v>
      </c>
      <c r="Y39" s="120">
        <v>0</v>
      </c>
      <c r="Z39" s="121">
        <v>0</v>
      </c>
      <c r="AA39" s="122">
        <v>1922</v>
      </c>
      <c r="AB39" s="122">
        <v>9</v>
      </c>
      <c r="AC39" s="122">
        <v>2999</v>
      </c>
      <c r="AD39" s="123">
        <v>0.0036</v>
      </c>
      <c r="AE39" s="124">
        <v>0.75</v>
      </c>
      <c r="AF39" s="125">
        <v>849953</v>
      </c>
      <c r="AG39" s="126">
        <v>433831</v>
      </c>
      <c r="AH39" s="126">
        <v>34182</v>
      </c>
      <c r="AI39" s="127">
        <v>153.39</v>
      </c>
      <c r="AJ39" s="128">
        <v>5.44</v>
      </c>
      <c r="AK39" s="62">
        <f t="shared" si="2"/>
        <v>-0.25</v>
      </c>
      <c r="AL39" s="62" t="e">
        <f t="shared" si="2"/>
        <v>#DIV/0!</v>
      </c>
      <c r="AM39" s="62">
        <f t="shared" si="2"/>
        <v>0.5847953216374269</v>
      </c>
      <c r="AN39" s="62">
        <f t="shared" si="2"/>
        <v>-0.8733624454148471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-1.716961498439126</v>
      </c>
      <c r="AS39" s="70">
        <f t="shared" si="2"/>
        <v>-66.66666666666666</v>
      </c>
      <c r="AT39" s="62">
        <f t="shared" si="2"/>
        <v>-5.43514504834945</v>
      </c>
      <c r="AU39" s="70">
        <f t="shared" si="2"/>
        <v>-61.11111111111111</v>
      </c>
      <c r="AV39" s="62">
        <f t="shared" si="2"/>
        <v>-1.3333333333333344</v>
      </c>
      <c r="AW39" s="62">
        <f t="shared" si="2"/>
        <v>-0.2095409981493094</v>
      </c>
      <c r="AX39" s="62">
        <f t="shared" si="2"/>
        <v>-6.14594162242901</v>
      </c>
      <c r="AY39" s="62">
        <f t="shared" si="2"/>
        <v>3.4550348136446085</v>
      </c>
      <c r="AZ39" s="62">
        <f t="shared" si="2"/>
        <v>-5.463198383206204</v>
      </c>
      <c r="BA39" s="62">
        <f aca="true" t="shared" si="5" ref="AZ39:BA89">(S39-AJ39)/AJ39*100</f>
        <v>12.499999999999995</v>
      </c>
    </row>
    <row r="40" spans="1:53" ht="15">
      <c r="A40" s="60">
        <v>33</v>
      </c>
      <c r="B40" s="60" t="s">
        <v>53</v>
      </c>
      <c r="C40" s="177">
        <v>1012</v>
      </c>
      <c r="D40" s="178">
        <v>0</v>
      </c>
      <c r="E40" s="177">
        <v>654</v>
      </c>
      <c r="F40" s="177">
        <v>358</v>
      </c>
      <c r="G40" s="177">
        <v>4851</v>
      </c>
      <c r="H40" s="178">
        <v>0</v>
      </c>
      <c r="I40" s="177">
        <v>4043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7">
        <v>2574612</v>
      </c>
      <c r="P40" s="177">
        <v>2351681</v>
      </c>
      <c r="Q40" s="177">
        <v>186371</v>
      </c>
      <c r="R40" s="177">
        <v>946.32</v>
      </c>
      <c r="S40" s="177">
        <v>35.26</v>
      </c>
      <c r="T40" s="60">
        <v>1005</v>
      </c>
      <c r="U40" s="60">
        <v>0</v>
      </c>
      <c r="V40" s="60">
        <v>647</v>
      </c>
      <c r="W40" s="60">
        <v>358</v>
      </c>
      <c r="X40" s="60">
        <v>4770</v>
      </c>
      <c r="Y40" s="60">
        <v>0</v>
      </c>
      <c r="Z40" s="60">
        <v>3965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2537807</v>
      </c>
      <c r="AG40" s="60">
        <v>2493068</v>
      </c>
      <c r="AH40" s="60">
        <v>178429</v>
      </c>
      <c r="AI40" s="60">
        <v>981.26</v>
      </c>
      <c r="AJ40" s="60">
        <v>30.34</v>
      </c>
      <c r="AK40" s="62">
        <f aca="true" t="shared" si="6" ref="AK40:AZ55">(C40-T40)/T40*100</f>
        <v>0.6965174129353234</v>
      </c>
      <c r="AL40" s="62" t="e">
        <f t="shared" si="6"/>
        <v>#DIV/0!</v>
      </c>
      <c r="AM40" s="62">
        <f t="shared" si="6"/>
        <v>1.0819165378670788</v>
      </c>
      <c r="AN40" s="62">
        <f t="shared" si="6"/>
        <v>0</v>
      </c>
      <c r="AO40" s="62">
        <f t="shared" si="6"/>
        <v>1.6981132075471699</v>
      </c>
      <c r="AP40" s="62" t="e">
        <f t="shared" si="6"/>
        <v>#DIV/0!</v>
      </c>
      <c r="AQ40" s="62">
        <f t="shared" si="6"/>
        <v>1.9672131147540985</v>
      </c>
      <c r="AR40" s="62" t="e">
        <f t="shared" si="6"/>
        <v>#DIV/0!</v>
      </c>
      <c r="AS40" s="62" t="e">
        <f t="shared" si="6"/>
        <v>#DIV/0!</v>
      </c>
      <c r="AT40" s="62" t="e">
        <f t="shared" si="6"/>
        <v>#DIV/0!</v>
      </c>
      <c r="AU40" s="62" t="e">
        <f t="shared" si="6"/>
        <v>#DIV/0!</v>
      </c>
      <c r="AV40" s="62" t="e">
        <f t="shared" si="6"/>
        <v>#DIV/0!</v>
      </c>
      <c r="AW40" s="62">
        <f t="shared" si="6"/>
        <v>1.4502678887716836</v>
      </c>
      <c r="AX40" s="62">
        <f t="shared" si="6"/>
        <v>-5.671205117549943</v>
      </c>
      <c r="AY40" s="62">
        <f t="shared" si="6"/>
        <v>4.45107017357044</v>
      </c>
      <c r="AZ40" s="62">
        <f t="shared" si="6"/>
        <v>-3.560728043535856</v>
      </c>
      <c r="BA40" s="62">
        <f t="shared" si="5"/>
        <v>16.21621621621621</v>
      </c>
    </row>
    <row r="41" spans="1:53" ht="15">
      <c r="A41" s="60">
        <v>34</v>
      </c>
      <c r="B41" s="60" t="s">
        <v>54</v>
      </c>
      <c r="C41" s="216">
        <v>432</v>
      </c>
      <c r="D41" s="216">
        <v>0</v>
      </c>
      <c r="E41" s="216">
        <v>232</v>
      </c>
      <c r="F41" s="216">
        <v>200</v>
      </c>
      <c r="G41" s="218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  <c r="O41" s="216">
        <v>1016694</v>
      </c>
      <c r="P41" s="216">
        <v>2007455</v>
      </c>
      <c r="Q41" s="216">
        <v>126445</v>
      </c>
      <c r="R41" s="216">
        <v>519.27</v>
      </c>
      <c r="S41" s="217">
        <v>26</v>
      </c>
      <c r="T41" s="129">
        <v>430</v>
      </c>
      <c r="U41" s="129">
        <v>0</v>
      </c>
      <c r="V41" s="129">
        <v>232</v>
      </c>
      <c r="W41" s="129">
        <v>198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1005179</v>
      </c>
      <c r="AG41" s="129">
        <v>2118208</v>
      </c>
      <c r="AH41" s="129">
        <v>127119</v>
      </c>
      <c r="AI41" s="129">
        <v>555.94</v>
      </c>
      <c r="AJ41" s="129">
        <v>24.16</v>
      </c>
      <c r="AK41" s="62">
        <f t="shared" si="6"/>
        <v>0.46511627906976744</v>
      </c>
      <c r="AL41" s="62" t="e">
        <f t="shared" si="6"/>
        <v>#DIV/0!</v>
      </c>
      <c r="AM41" s="62">
        <f t="shared" si="6"/>
        <v>0</v>
      </c>
      <c r="AN41" s="62">
        <f t="shared" si="6"/>
        <v>1.0101010101010102</v>
      </c>
      <c r="AO41" s="62" t="e">
        <f t="shared" si="6"/>
        <v>#DIV/0!</v>
      </c>
      <c r="AP41" s="62" t="e">
        <f t="shared" si="6"/>
        <v>#DIV/0!</v>
      </c>
      <c r="AQ41" s="62" t="e">
        <f t="shared" si="6"/>
        <v>#DIV/0!</v>
      </c>
      <c r="AR41" s="62" t="e">
        <f t="shared" si="6"/>
        <v>#DIV/0!</v>
      </c>
      <c r="AS41" s="62" t="e">
        <f t="shared" si="6"/>
        <v>#DIV/0!</v>
      </c>
      <c r="AT41" s="62" t="e">
        <f t="shared" si="6"/>
        <v>#DIV/0!</v>
      </c>
      <c r="AU41" s="62" t="e">
        <f t="shared" si="6"/>
        <v>#DIV/0!</v>
      </c>
      <c r="AV41" s="62" t="e">
        <f t="shared" si="6"/>
        <v>#DIV/0!</v>
      </c>
      <c r="AW41" s="62">
        <f t="shared" si="6"/>
        <v>1.1455671079479377</v>
      </c>
      <c r="AX41" s="62">
        <f t="shared" si="6"/>
        <v>-5.228617775024927</v>
      </c>
      <c r="AY41" s="62">
        <f t="shared" si="6"/>
        <v>-0.5302118487401568</v>
      </c>
      <c r="AZ41" s="62">
        <f t="shared" si="6"/>
        <v>-6.5960355434039775</v>
      </c>
      <c r="BA41" s="62">
        <f t="shared" si="5"/>
        <v>7.6158940397351</v>
      </c>
    </row>
    <row r="42" spans="1:53" ht="15">
      <c r="A42" s="60">
        <v>35</v>
      </c>
      <c r="B42" s="60" t="s">
        <v>55</v>
      </c>
      <c r="C42" s="60">
        <v>511</v>
      </c>
      <c r="D42" s="60">
        <v>0</v>
      </c>
      <c r="E42" s="60">
        <v>345</v>
      </c>
      <c r="F42" s="60">
        <v>166</v>
      </c>
      <c r="G42" s="60">
        <v>2739</v>
      </c>
      <c r="H42" s="60">
        <v>0</v>
      </c>
      <c r="I42" s="60">
        <v>2396</v>
      </c>
      <c r="J42" s="60">
        <v>30247</v>
      </c>
      <c r="K42" s="60">
        <v>2323</v>
      </c>
      <c r="L42" s="60">
        <v>36344</v>
      </c>
      <c r="M42" s="60">
        <v>0.8525032</v>
      </c>
      <c r="N42" s="60">
        <v>14.1850619</v>
      </c>
      <c r="O42" s="60">
        <v>1118322</v>
      </c>
      <c r="P42" s="60">
        <v>2217712</v>
      </c>
      <c r="Q42" s="60">
        <v>26598</v>
      </c>
      <c r="R42" s="60">
        <v>947.2788552</v>
      </c>
      <c r="S42" s="60">
        <v>8.8330401</v>
      </c>
      <c r="T42" s="60">
        <v>508</v>
      </c>
      <c r="U42" s="60">
        <v>0</v>
      </c>
      <c r="V42" s="60">
        <v>344</v>
      </c>
      <c r="W42" s="60">
        <v>164</v>
      </c>
      <c r="X42" s="60">
        <v>2686</v>
      </c>
      <c r="Y42" s="60">
        <v>0</v>
      </c>
      <c r="Z42" s="60">
        <v>2344</v>
      </c>
      <c r="AA42" s="60">
        <v>28953</v>
      </c>
      <c r="AB42" s="60">
        <v>2308</v>
      </c>
      <c r="AC42" s="60">
        <v>39662</v>
      </c>
      <c r="AD42" s="60">
        <v>0.803168792</v>
      </c>
      <c r="AE42" s="60">
        <v>14.577840062</v>
      </c>
      <c r="AF42" s="60">
        <v>1102458</v>
      </c>
      <c r="AG42" s="60">
        <v>2128468</v>
      </c>
      <c r="AH42" s="60">
        <v>26794</v>
      </c>
      <c r="AI42" s="60">
        <v>862.718431776</v>
      </c>
      <c r="AJ42" s="60">
        <v>7.637297454</v>
      </c>
      <c r="AK42" s="62">
        <f t="shared" si="6"/>
        <v>0.5905511811023622</v>
      </c>
      <c r="AL42" s="62" t="e">
        <f t="shared" si="6"/>
        <v>#DIV/0!</v>
      </c>
      <c r="AM42" s="62">
        <f t="shared" si="6"/>
        <v>0.29069767441860467</v>
      </c>
      <c r="AN42" s="62">
        <f t="shared" si="6"/>
        <v>1.2195121951219512</v>
      </c>
      <c r="AO42" s="62">
        <f t="shared" si="6"/>
        <v>1.9731943410275503</v>
      </c>
      <c r="AP42" s="62" t="e">
        <f t="shared" si="6"/>
        <v>#DIV/0!</v>
      </c>
      <c r="AQ42" s="62">
        <f t="shared" si="6"/>
        <v>2.218430034129693</v>
      </c>
      <c r="AR42" s="62">
        <f t="shared" si="6"/>
        <v>4.469312333782336</v>
      </c>
      <c r="AS42" s="62">
        <f t="shared" si="6"/>
        <v>0.6499133448873483</v>
      </c>
      <c r="AT42" s="62">
        <f t="shared" si="6"/>
        <v>-8.365690081186022</v>
      </c>
      <c r="AU42" s="62">
        <f t="shared" si="6"/>
        <v>6.1424707348439895</v>
      </c>
      <c r="AV42" s="62">
        <f t="shared" si="6"/>
        <v>-2.6943508800309464</v>
      </c>
      <c r="AW42" s="62">
        <f t="shared" si="6"/>
        <v>1.4389663823927987</v>
      </c>
      <c r="AX42" s="62">
        <f t="shared" si="6"/>
        <v>4.192874875262395</v>
      </c>
      <c r="AY42" s="102">
        <f t="shared" si="6"/>
        <v>-0.731507053818019</v>
      </c>
      <c r="AZ42" s="102">
        <f t="shared" si="6"/>
        <v>9.801624760690821</v>
      </c>
      <c r="BA42" s="102">
        <f t="shared" si="5"/>
        <v>15.656620070149755</v>
      </c>
    </row>
    <row r="43" spans="1:53" ht="15">
      <c r="A43" s="60">
        <v>36</v>
      </c>
      <c r="B43" s="60" t="s">
        <v>56</v>
      </c>
      <c r="C43" s="60">
        <v>367</v>
      </c>
      <c r="D43" s="60">
        <v>0</v>
      </c>
      <c r="E43" s="60">
        <v>227</v>
      </c>
      <c r="F43" s="60">
        <v>140</v>
      </c>
      <c r="G43" s="60">
        <v>1246</v>
      </c>
      <c r="H43" s="60">
        <v>0</v>
      </c>
      <c r="I43" s="60">
        <v>1155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1495958</v>
      </c>
      <c r="P43" s="60">
        <v>1366553</v>
      </c>
      <c r="Q43" s="60">
        <v>126000</v>
      </c>
      <c r="R43" s="60">
        <v>408.37</v>
      </c>
      <c r="S43" s="60">
        <v>20.11</v>
      </c>
      <c r="T43" s="60">
        <v>352</v>
      </c>
      <c r="U43" s="60">
        <v>0</v>
      </c>
      <c r="V43" s="60">
        <v>216</v>
      </c>
      <c r="W43" s="60">
        <v>136</v>
      </c>
      <c r="X43" s="60">
        <v>1157</v>
      </c>
      <c r="Y43" s="60">
        <v>0</v>
      </c>
      <c r="Z43" s="60">
        <v>1131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1479680</v>
      </c>
      <c r="AG43" s="60">
        <v>1458889</v>
      </c>
      <c r="AH43" s="60">
        <v>127035</v>
      </c>
      <c r="AI43" s="60">
        <v>420.29</v>
      </c>
      <c r="AJ43" s="60">
        <v>18.62</v>
      </c>
      <c r="AK43" s="62">
        <f t="shared" si="6"/>
        <v>4.261363636363636</v>
      </c>
      <c r="AL43" s="62" t="e">
        <f t="shared" si="6"/>
        <v>#DIV/0!</v>
      </c>
      <c r="AM43" s="62">
        <f t="shared" si="6"/>
        <v>5.092592592592593</v>
      </c>
      <c r="AN43" s="62">
        <f t="shared" si="6"/>
        <v>2.941176470588235</v>
      </c>
      <c r="AO43" s="62">
        <f t="shared" si="6"/>
        <v>7.6923076923076925</v>
      </c>
      <c r="AP43" s="62" t="e">
        <f t="shared" si="6"/>
        <v>#DIV/0!</v>
      </c>
      <c r="AQ43" s="62">
        <f t="shared" si="6"/>
        <v>2.122015915119363</v>
      </c>
      <c r="AR43" s="62" t="e">
        <f t="shared" si="6"/>
        <v>#DIV/0!</v>
      </c>
      <c r="AS43" s="62" t="e">
        <f t="shared" si="6"/>
        <v>#DIV/0!</v>
      </c>
      <c r="AT43" s="62" t="e">
        <f t="shared" si="6"/>
        <v>#DIV/0!</v>
      </c>
      <c r="AU43" s="62" t="e">
        <f t="shared" si="6"/>
        <v>#DIV/0!</v>
      </c>
      <c r="AV43" s="62" t="e">
        <f t="shared" si="6"/>
        <v>#DIV/0!</v>
      </c>
      <c r="AW43" s="62">
        <f t="shared" si="6"/>
        <v>1.100102724913495</v>
      </c>
      <c r="AX43" s="62">
        <f t="shared" si="6"/>
        <v>-6.329199822604735</v>
      </c>
      <c r="AY43" s="62">
        <f t="shared" si="6"/>
        <v>-0.8147360963513992</v>
      </c>
      <c r="AZ43" s="62">
        <f t="shared" si="6"/>
        <v>-2.836136953056227</v>
      </c>
      <c r="BA43" s="62">
        <f t="shared" si="5"/>
        <v>8.002148227712128</v>
      </c>
    </row>
    <row r="44" spans="1:53" ht="15">
      <c r="A44" s="60">
        <v>37</v>
      </c>
      <c r="B44" s="60" t="s">
        <v>57</v>
      </c>
      <c r="C44" s="60">
        <v>845</v>
      </c>
      <c r="D44" s="60">
        <v>0</v>
      </c>
      <c r="E44" s="60">
        <v>472</v>
      </c>
      <c r="F44" s="60">
        <v>373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2702094</v>
      </c>
      <c r="P44" s="60">
        <v>3250069</v>
      </c>
      <c r="Q44" s="60">
        <v>169114</v>
      </c>
      <c r="R44" s="60">
        <v>988.24</v>
      </c>
      <c r="S44" s="60">
        <v>24.88</v>
      </c>
      <c r="T44" s="60">
        <v>825</v>
      </c>
      <c r="U44" s="60">
        <v>0</v>
      </c>
      <c r="V44" s="60">
        <v>472</v>
      </c>
      <c r="W44" s="60">
        <v>353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2630283</v>
      </c>
      <c r="AG44" s="60">
        <v>2988862</v>
      </c>
      <c r="AH44" s="60">
        <v>161665</v>
      </c>
      <c r="AI44" s="60">
        <v>946.68</v>
      </c>
      <c r="AJ44" s="60">
        <v>22.71</v>
      </c>
      <c r="AK44" s="62">
        <f t="shared" si="6"/>
        <v>2.4242424242424243</v>
      </c>
      <c r="AL44" s="62" t="e">
        <f t="shared" si="6"/>
        <v>#DIV/0!</v>
      </c>
      <c r="AM44" s="62">
        <f t="shared" si="6"/>
        <v>0</v>
      </c>
      <c r="AN44" s="62">
        <f t="shared" si="6"/>
        <v>5.6657223796034</v>
      </c>
      <c r="AO44" s="62" t="e">
        <f t="shared" si="6"/>
        <v>#DIV/0!</v>
      </c>
      <c r="AP44" s="62" t="e">
        <f t="shared" si="6"/>
        <v>#DIV/0!</v>
      </c>
      <c r="AQ44" s="62" t="e">
        <f t="shared" si="6"/>
        <v>#DIV/0!</v>
      </c>
      <c r="AR44" s="62" t="e">
        <f t="shared" si="6"/>
        <v>#DIV/0!</v>
      </c>
      <c r="AS44" s="62" t="e">
        <f t="shared" si="6"/>
        <v>#DIV/0!</v>
      </c>
      <c r="AT44" s="62" t="e">
        <f t="shared" si="6"/>
        <v>#DIV/0!</v>
      </c>
      <c r="AU44" s="62" t="e">
        <f t="shared" si="6"/>
        <v>#DIV/0!</v>
      </c>
      <c r="AV44" s="62" t="e">
        <f t="shared" si="6"/>
        <v>#DIV/0!</v>
      </c>
      <c r="AW44" s="62">
        <f t="shared" si="6"/>
        <v>2.7301624958226927</v>
      </c>
      <c r="AX44" s="62">
        <f t="shared" si="6"/>
        <v>8.739346279620804</v>
      </c>
      <c r="AY44" s="62">
        <f t="shared" si="6"/>
        <v>4.607676367797606</v>
      </c>
      <c r="AZ44" s="62">
        <f t="shared" si="6"/>
        <v>4.390079012971655</v>
      </c>
      <c r="BA44" s="62">
        <f t="shared" si="5"/>
        <v>9.555261999119322</v>
      </c>
    </row>
    <row r="45" spans="1:53" ht="15">
      <c r="A45" s="60">
        <v>38</v>
      </c>
      <c r="B45" s="60" t="s">
        <v>58</v>
      </c>
      <c r="C45" s="197">
        <v>544</v>
      </c>
      <c r="D45" s="197">
        <v>0</v>
      </c>
      <c r="E45" s="197">
        <v>172</v>
      </c>
      <c r="F45" s="197">
        <v>372</v>
      </c>
      <c r="G45" s="197">
        <v>1063</v>
      </c>
      <c r="H45" s="197">
        <v>0</v>
      </c>
      <c r="I45" s="197">
        <v>963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384449</v>
      </c>
      <c r="P45" s="197">
        <v>957036</v>
      </c>
      <c r="Q45" s="197">
        <v>48428</v>
      </c>
      <c r="R45" s="197">
        <v>296.18</v>
      </c>
      <c r="S45" s="197">
        <v>11.13</v>
      </c>
      <c r="T45" s="60">
        <v>541</v>
      </c>
      <c r="U45" s="60">
        <v>0</v>
      </c>
      <c r="V45" s="60">
        <v>172</v>
      </c>
      <c r="W45" s="60">
        <v>369</v>
      </c>
      <c r="X45" s="60">
        <v>1002</v>
      </c>
      <c r="Y45" s="60">
        <v>0</v>
      </c>
      <c r="Z45" s="60">
        <v>897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381454</v>
      </c>
      <c r="AG45" s="60">
        <v>966132</v>
      </c>
      <c r="AH45" s="60">
        <v>42361</v>
      </c>
      <c r="AI45" s="60">
        <v>297.9</v>
      </c>
      <c r="AJ45" s="60">
        <v>9.72</v>
      </c>
      <c r="AK45" s="62">
        <f t="shared" si="6"/>
        <v>0.5545286506469501</v>
      </c>
      <c r="AL45" s="62" t="e">
        <f t="shared" si="6"/>
        <v>#DIV/0!</v>
      </c>
      <c r="AM45" s="62">
        <f t="shared" si="6"/>
        <v>0</v>
      </c>
      <c r="AN45" s="62">
        <f t="shared" si="6"/>
        <v>0.8130081300813009</v>
      </c>
      <c r="AO45" s="62">
        <f t="shared" si="6"/>
        <v>6.087824351297405</v>
      </c>
      <c r="AP45" s="62" t="e">
        <f t="shared" si="6"/>
        <v>#DIV/0!</v>
      </c>
      <c r="AQ45" s="62">
        <f t="shared" si="6"/>
        <v>7.357859531772576</v>
      </c>
      <c r="AR45" s="62" t="e">
        <f t="shared" si="6"/>
        <v>#DIV/0!</v>
      </c>
      <c r="AS45" s="62" t="e">
        <f t="shared" si="6"/>
        <v>#DIV/0!</v>
      </c>
      <c r="AT45" s="62" t="e">
        <f t="shared" si="6"/>
        <v>#DIV/0!</v>
      </c>
      <c r="AU45" s="62" t="e">
        <f t="shared" si="6"/>
        <v>#DIV/0!</v>
      </c>
      <c r="AV45" s="62" t="e">
        <f t="shared" si="6"/>
        <v>#DIV/0!</v>
      </c>
      <c r="AW45" s="62">
        <f t="shared" si="6"/>
        <v>0.7851536489327678</v>
      </c>
      <c r="AX45" s="62">
        <f t="shared" si="6"/>
        <v>-0.941486256536374</v>
      </c>
      <c r="AY45" s="62">
        <f t="shared" si="6"/>
        <v>14.322135926913907</v>
      </c>
      <c r="AZ45" s="62">
        <f t="shared" si="6"/>
        <v>-0.5773749580396007</v>
      </c>
      <c r="BA45" s="62">
        <f t="shared" si="5"/>
        <v>14.506172839506174</v>
      </c>
    </row>
    <row r="46" spans="1:53" s="105" customFormat="1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6"/>
        <v>#DIV/0!</v>
      </c>
      <c r="AL46" s="104" t="e">
        <f t="shared" si="6"/>
        <v>#DIV/0!</v>
      </c>
      <c r="AM46" s="104" t="e">
        <f t="shared" si="6"/>
        <v>#DIV/0!</v>
      </c>
      <c r="AN46" s="104" t="e">
        <f t="shared" si="6"/>
        <v>#DIV/0!</v>
      </c>
      <c r="AO46" s="104" t="e">
        <f t="shared" si="6"/>
        <v>#DIV/0!</v>
      </c>
      <c r="AP46" s="104" t="e">
        <f t="shared" si="6"/>
        <v>#DIV/0!</v>
      </c>
      <c r="AQ46" s="104" t="e">
        <f t="shared" si="6"/>
        <v>#DIV/0!</v>
      </c>
      <c r="AR46" s="104" t="e">
        <f t="shared" si="6"/>
        <v>#DIV/0!</v>
      </c>
      <c r="AS46" s="104" t="e">
        <f t="shared" si="6"/>
        <v>#DIV/0!</v>
      </c>
      <c r="AT46" s="104" t="e">
        <f t="shared" si="6"/>
        <v>#DIV/0!</v>
      </c>
      <c r="AU46" s="104" t="e">
        <f t="shared" si="6"/>
        <v>#DIV/0!</v>
      </c>
      <c r="AV46" s="104" t="e">
        <f t="shared" si="6"/>
        <v>#DIV/0!</v>
      </c>
      <c r="AW46" s="104" t="e">
        <f t="shared" si="6"/>
        <v>#DIV/0!</v>
      </c>
      <c r="AX46" s="104" t="e">
        <f t="shared" si="6"/>
        <v>#DIV/0!</v>
      </c>
      <c r="AY46" s="104" t="e">
        <f t="shared" si="6"/>
        <v>#DIV/0!</v>
      </c>
      <c r="AZ46" s="104" t="e">
        <f t="shared" si="6"/>
        <v>#DIV/0!</v>
      </c>
      <c r="BA46" s="104" t="e">
        <f t="shared" si="5"/>
        <v>#DIV/0!</v>
      </c>
    </row>
    <row r="47" spans="1:53" s="105" customFormat="1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6"/>
        <v>#DIV/0!</v>
      </c>
      <c r="AL47" s="104" t="e">
        <f t="shared" si="6"/>
        <v>#DIV/0!</v>
      </c>
      <c r="AM47" s="104" t="e">
        <f t="shared" si="6"/>
        <v>#DIV/0!</v>
      </c>
      <c r="AN47" s="104" t="e">
        <f t="shared" si="6"/>
        <v>#DIV/0!</v>
      </c>
      <c r="AO47" s="104" t="e">
        <f t="shared" si="6"/>
        <v>#DIV/0!</v>
      </c>
      <c r="AP47" s="104" t="e">
        <f t="shared" si="6"/>
        <v>#DIV/0!</v>
      </c>
      <c r="AQ47" s="104" t="e">
        <f t="shared" si="6"/>
        <v>#DIV/0!</v>
      </c>
      <c r="AR47" s="104" t="e">
        <f t="shared" si="6"/>
        <v>#DIV/0!</v>
      </c>
      <c r="AS47" s="104" t="e">
        <f t="shared" si="6"/>
        <v>#DIV/0!</v>
      </c>
      <c r="AT47" s="104" t="e">
        <f t="shared" si="6"/>
        <v>#DIV/0!</v>
      </c>
      <c r="AU47" s="104" t="e">
        <f t="shared" si="6"/>
        <v>#DIV/0!</v>
      </c>
      <c r="AV47" s="104" t="e">
        <f t="shared" si="6"/>
        <v>#DIV/0!</v>
      </c>
      <c r="AW47" s="104" t="e">
        <f t="shared" si="6"/>
        <v>#DIV/0!</v>
      </c>
      <c r="AX47" s="104" t="e">
        <f t="shared" si="6"/>
        <v>#DIV/0!</v>
      </c>
      <c r="AY47" s="104" t="e">
        <f t="shared" si="6"/>
        <v>#DIV/0!</v>
      </c>
      <c r="AZ47" s="104" t="e">
        <f t="shared" si="6"/>
        <v>#DIV/0!</v>
      </c>
      <c r="BA47" s="104" t="e">
        <f t="shared" si="5"/>
        <v>#DIV/0!</v>
      </c>
    </row>
    <row r="48" spans="1:53" ht="15">
      <c r="A48" s="60">
        <v>41</v>
      </c>
      <c r="B48" s="60" t="s">
        <v>59</v>
      </c>
      <c r="C48" s="180">
        <v>62</v>
      </c>
      <c r="D48" s="180">
        <v>0</v>
      </c>
      <c r="E48" s="180">
        <v>47</v>
      </c>
      <c r="F48" s="180">
        <v>15</v>
      </c>
      <c r="G48" s="181">
        <v>0</v>
      </c>
      <c r="H48" s="181">
        <v>0</v>
      </c>
      <c r="I48" s="181"/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0">
        <v>30644</v>
      </c>
      <c r="P48" s="181">
        <v>54637</v>
      </c>
      <c r="Q48" s="181">
        <v>32</v>
      </c>
      <c r="R48" s="181">
        <v>13.94</v>
      </c>
      <c r="S48" s="182">
        <v>0.002548401</v>
      </c>
      <c r="T48" s="60">
        <v>57</v>
      </c>
      <c r="U48" s="60">
        <v>0</v>
      </c>
      <c r="V48" s="60">
        <v>43</v>
      </c>
      <c r="W48" s="60">
        <v>14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33038</v>
      </c>
      <c r="AG48" s="60">
        <v>54637</v>
      </c>
      <c r="AH48" s="60">
        <v>0</v>
      </c>
      <c r="AI48" s="60">
        <v>13.26</v>
      </c>
      <c r="AJ48" s="60">
        <v>0</v>
      </c>
      <c r="AK48" s="62">
        <f t="shared" si="6"/>
        <v>8.771929824561402</v>
      </c>
      <c r="AL48" s="62" t="e">
        <f t="shared" si="6"/>
        <v>#DIV/0!</v>
      </c>
      <c r="AM48" s="62">
        <f t="shared" si="6"/>
        <v>9.30232558139535</v>
      </c>
      <c r="AN48" s="62">
        <f t="shared" si="6"/>
        <v>7.142857142857142</v>
      </c>
      <c r="AO48" s="62" t="e">
        <f t="shared" si="6"/>
        <v>#DIV/0!</v>
      </c>
      <c r="AP48" s="62" t="e">
        <f t="shared" si="6"/>
        <v>#DIV/0!</v>
      </c>
      <c r="AQ48" s="62" t="e">
        <f t="shared" si="6"/>
        <v>#DIV/0!</v>
      </c>
      <c r="AR48" s="62" t="e">
        <f t="shared" si="6"/>
        <v>#DIV/0!</v>
      </c>
      <c r="AS48" s="62" t="e">
        <f t="shared" si="6"/>
        <v>#DIV/0!</v>
      </c>
      <c r="AT48" s="62" t="e">
        <f t="shared" si="6"/>
        <v>#DIV/0!</v>
      </c>
      <c r="AU48" s="62" t="e">
        <f t="shared" si="6"/>
        <v>#DIV/0!</v>
      </c>
      <c r="AV48" s="62" t="e">
        <f t="shared" si="6"/>
        <v>#DIV/0!</v>
      </c>
      <c r="AW48" s="62">
        <f t="shared" si="6"/>
        <v>-7.246201343907016</v>
      </c>
      <c r="AX48" s="62">
        <f t="shared" si="6"/>
        <v>0</v>
      </c>
      <c r="AY48" s="62" t="e">
        <f t="shared" si="6"/>
        <v>#DIV/0!</v>
      </c>
      <c r="AZ48" s="62">
        <f t="shared" si="6"/>
        <v>5.128205128205126</v>
      </c>
      <c r="BA48" s="62" t="e">
        <f t="shared" si="5"/>
        <v>#DIV/0!</v>
      </c>
    </row>
    <row r="49" spans="1:53" s="105" customFormat="1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6"/>
        <v>#DIV/0!</v>
      </c>
      <c r="AL49" s="104" t="e">
        <f t="shared" si="6"/>
        <v>#DIV/0!</v>
      </c>
      <c r="AM49" s="104" t="e">
        <f t="shared" si="6"/>
        <v>#DIV/0!</v>
      </c>
      <c r="AN49" s="104" t="e">
        <f t="shared" si="6"/>
        <v>#DIV/0!</v>
      </c>
      <c r="AO49" s="104" t="e">
        <f t="shared" si="6"/>
        <v>#DIV/0!</v>
      </c>
      <c r="AP49" s="104" t="e">
        <f t="shared" si="6"/>
        <v>#DIV/0!</v>
      </c>
      <c r="AQ49" s="104" t="e">
        <f t="shared" si="6"/>
        <v>#DIV/0!</v>
      </c>
      <c r="AR49" s="104" t="e">
        <f t="shared" si="6"/>
        <v>#DIV/0!</v>
      </c>
      <c r="AS49" s="104" t="e">
        <f t="shared" si="6"/>
        <v>#DIV/0!</v>
      </c>
      <c r="AT49" s="104" t="e">
        <f t="shared" si="6"/>
        <v>#DIV/0!</v>
      </c>
      <c r="AU49" s="104" t="e">
        <f t="shared" si="6"/>
        <v>#DIV/0!</v>
      </c>
      <c r="AV49" s="104" t="e">
        <f t="shared" si="6"/>
        <v>#DIV/0!</v>
      </c>
      <c r="AW49" s="104" t="e">
        <f t="shared" si="6"/>
        <v>#DIV/0!</v>
      </c>
      <c r="AX49" s="104" t="e">
        <f t="shared" si="6"/>
        <v>#DIV/0!</v>
      </c>
      <c r="AY49" s="104" t="e">
        <f t="shared" si="6"/>
        <v>#DIV/0!</v>
      </c>
      <c r="AZ49" s="104" t="e">
        <f t="shared" si="6"/>
        <v>#DIV/0!</v>
      </c>
      <c r="BA49" s="104" t="e">
        <f t="shared" si="5"/>
        <v>#DIV/0!</v>
      </c>
    </row>
    <row r="50" spans="1:53" ht="15">
      <c r="A50" s="60">
        <v>43</v>
      </c>
      <c r="B50" s="60" t="s">
        <v>60</v>
      </c>
      <c r="C50" s="220">
        <v>674</v>
      </c>
      <c r="D50" s="220">
        <v>0</v>
      </c>
      <c r="E50" s="220">
        <v>529</v>
      </c>
      <c r="F50" s="220">
        <v>145</v>
      </c>
      <c r="G50" s="220">
        <v>80</v>
      </c>
      <c r="H50" s="220">
        <v>0</v>
      </c>
      <c r="I50" s="220">
        <v>80</v>
      </c>
      <c r="J50" s="220">
        <v>0</v>
      </c>
      <c r="K50" s="220">
        <v>0</v>
      </c>
      <c r="L50" s="220">
        <v>0</v>
      </c>
      <c r="M50" s="220">
        <v>0</v>
      </c>
      <c r="N50" s="220">
        <v>0</v>
      </c>
      <c r="O50" s="221">
        <v>2166790</v>
      </c>
      <c r="P50" s="220">
        <v>3803777</v>
      </c>
      <c r="Q50" s="223">
        <v>72486</v>
      </c>
      <c r="R50" s="220">
        <v>456.09</v>
      </c>
      <c r="S50" s="222">
        <v>16.63</v>
      </c>
      <c r="T50" s="60">
        <v>663</v>
      </c>
      <c r="U50" s="60">
        <v>0</v>
      </c>
      <c r="V50" s="60">
        <v>523</v>
      </c>
      <c r="W50" s="60">
        <v>140</v>
      </c>
      <c r="X50" s="60">
        <v>58</v>
      </c>
      <c r="Y50" s="60">
        <v>0</v>
      </c>
      <c r="Z50" s="60">
        <v>58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2134893</v>
      </c>
      <c r="AG50" s="60">
        <v>4377059</v>
      </c>
      <c r="AH50" s="47">
        <v>70190</v>
      </c>
      <c r="AI50" s="60">
        <v>507.28</v>
      </c>
      <c r="AJ50" s="60">
        <v>14.35</v>
      </c>
      <c r="AK50" s="62">
        <f t="shared" si="6"/>
        <v>1.6591251885369533</v>
      </c>
      <c r="AL50" s="62" t="e">
        <f t="shared" si="6"/>
        <v>#DIV/0!</v>
      </c>
      <c r="AM50" s="62">
        <f t="shared" si="6"/>
        <v>1.147227533460803</v>
      </c>
      <c r="AN50" s="62">
        <f t="shared" si="6"/>
        <v>3.571428571428571</v>
      </c>
      <c r="AO50" s="70">
        <f t="shared" si="6"/>
        <v>37.93103448275862</v>
      </c>
      <c r="AP50" s="62" t="e">
        <f t="shared" si="6"/>
        <v>#DIV/0!</v>
      </c>
      <c r="AQ50" s="62">
        <f t="shared" si="6"/>
        <v>37.93103448275862</v>
      </c>
      <c r="AR50" s="62" t="e">
        <f t="shared" si="6"/>
        <v>#DIV/0!</v>
      </c>
      <c r="AS50" s="62" t="e">
        <f t="shared" si="6"/>
        <v>#DIV/0!</v>
      </c>
      <c r="AT50" s="62" t="e">
        <f t="shared" si="6"/>
        <v>#DIV/0!</v>
      </c>
      <c r="AU50" s="62" t="e">
        <f t="shared" si="6"/>
        <v>#DIV/0!</v>
      </c>
      <c r="AV50" s="62" t="e">
        <f t="shared" si="6"/>
        <v>#DIV/0!</v>
      </c>
      <c r="AW50" s="62">
        <f t="shared" si="6"/>
        <v>1.4940795627696564</v>
      </c>
      <c r="AX50" s="62">
        <f t="shared" si="6"/>
        <v>-13.097424549223577</v>
      </c>
      <c r="AY50" s="62">
        <f t="shared" si="6"/>
        <v>3.2711212423422142</v>
      </c>
      <c r="AZ50" s="62">
        <f t="shared" si="6"/>
        <v>-10.091073963097303</v>
      </c>
      <c r="BA50" s="62">
        <f t="shared" si="5"/>
        <v>15.888501742160274</v>
      </c>
    </row>
    <row r="51" spans="1:53" ht="15">
      <c r="A51" s="60">
        <v>44</v>
      </c>
      <c r="B51" s="60" t="s">
        <v>61</v>
      </c>
      <c r="C51" s="253">
        <v>318</v>
      </c>
      <c r="D51" s="253">
        <v>0</v>
      </c>
      <c r="E51" s="254">
        <v>168</v>
      </c>
      <c r="F51" s="254">
        <v>150</v>
      </c>
      <c r="G51" s="254">
        <v>421</v>
      </c>
      <c r="H51" s="254">
        <v>0</v>
      </c>
      <c r="I51" s="255">
        <v>421</v>
      </c>
      <c r="J51" s="255">
        <v>5638</v>
      </c>
      <c r="K51" s="256">
        <v>0</v>
      </c>
      <c r="L51" s="255">
        <v>4310</v>
      </c>
      <c r="M51" s="256">
        <v>0</v>
      </c>
      <c r="N51" s="255">
        <v>1.0160816</v>
      </c>
      <c r="O51" s="255">
        <v>465780</v>
      </c>
      <c r="P51" s="255">
        <v>1169584</v>
      </c>
      <c r="Q51" s="255">
        <v>21745</v>
      </c>
      <c r="R51" s="257">
        <v>465.45</v>
      </c>
      <c r="S51" s="255">
        <v>5.49</v>
      </c>
      <c r="T51" s="74">
        <v>312</v>
      </c>
      <c r="U51" s="74">
        <v>0</v>
      </c>
      <c r="V51" s="48">
        <v>167</v>
      </c>
      <c r="W51" s="48">
        <v>145</v>
      </c>
      <c r="X51" s="48">
        <v>361</v>
      </c>
      <c r="Y51" s="48">
        <v>0</v>
      </c>
      <c r="Z51" s="47">
        <v>361</v>
      </c>
      <c r="AA51" s="47">
        <v>5642</v>
      </c>
      <c r="AB51" s="49">
        <v>0</v>
      </c>
      <c r="AC51" s="47">
        <v>4609</v>
      </c>
      <c r="AD51" s="47" t="s">
        <v>93</v>
      </c>
      <c r="AE51" s="47">
        <v>0.9222168</v>
      </c>
      <c r="AF51" s="47">
        <v>653340</v>
      </c>
      <c r="AG51" s="47">
        <v>1192869</v>
      </c>
      <c r="AH51" s="47">
        <v>19532</v>
      </c>
      <c r="AI51" s="47">
        <v>473.73</v>
      </c>
      <c r="AJ51" s="47">
        <v>4.58</v>
      </c>
      <c r="AK51" s="62">
        <f t="shared" si="6"/>
        <v>1.9230769230769231</v>
      </c>
      <c r="AL51" s="62" t="e">
        <f t="shared" si="6"/>
        <v>#DIV/0!</v>
      </c>
      <c r="AM51" s="62">
        <f t="shared" si="6"/>
        <v>0.5988023952095809</v>
      </c>
      <c r="AN51" s="62">
        <f t="shared" si="6"/>
        <v>3.4482758620689653</v>
      </c>
      <c r="AO51" s="62">
        <f t="shared" si="6"/>
        <v>16.62049861495845</v>
      </c>
      <c r="AP51" s="62" t="e">
        <f t="shared" si="6"/>
        <v>#DIV/0!</v>
      </c>
      <c r="AQ51" s="62">
        <f t="shared" si="6"/>
        <v>16.62049861495845</v>
      </c>
      <c r="AR51" s="62">
        <f t="shared" si="6"/>
        <v>-0.07089684509039348</v>
      </c>
      <c r="AS51" s="62" t="e">
        <f t="shared" si="6"/>
        <v>#DIV/0!</v>
      </c>
      <c r="AT51" s="62">
        <f t="shared" si="6"/>
        <v>-6.487307441961381</v>
      </c>
      <c r="AU51" s="62" t="e">
        <f t="shared" si="6"/>
        <v>#DIV/0!</v>
      </c>
      <c r="AV51" s="62">
        <f t="shared" si="6"/>
        <v>10.178170686111983</v>
      </c>
      <c r="AW51" s="70">
        <f t="shared" si="6"/>
        <v>-28.707870327853797</v>
      </c>
      <c r="AX51" s="62">
        <f t="shared" si="6"/>
        <v>-1.952016524865681</v>
      </c>
      <c r="AY51" s="62">
        <f t="shared" si="6"/>
        <v>11.330124923202948</v>
      </c>
      <c r="AZ51" s="102">
        <f t="shared" si="6"/>
        <v>-1.747831042999183</v>
      </c>
      <c r="BA51" s="62">
        <f t="shared" si="5"/>
        <v>19.868995633187776</v>
      </c>
    </row>
    <row r="52" spans="1:53" ht="15">
      <c r="A52" s="60">
        <v>45</v>
      </c>
      <c r="B52" s="60" t="s">
        <v>63</v>
      </c>
      <c r="C52" s="130">
        <v>319</v>
      </c>
      <c r="D52" s="130">
        <v>0</v>
      </c>
      <c r="E52" s="130">
        <v>86</v>
      </c>
      <c r="F52" s="130">
        <v>233</v>
      </c>
      <c r="G52" s="131">
        <v>654</v>
      </c>
      <c r="H52" s="130">
        <v>0</v>
      </c>
      <c r="I52" s="131">
        <v>508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1">
        <v>204122</v>
      </c>
      <c r="P52" s="131">
        <v>348587</v>
      </c>
      <c r="Q52" s="131">
        <v>36481</v>
      </c>
      <c r="R52" s="131">
        <v>127.58</v>
      </c>
      <c r="S52" s="131">
        <v>6.7</v>
      </c>
      <c r="T52" s="130">
        <v>320</v>
      </c>
      <c r="U52" s="130">
        <v>0</v>
      </c>
      <c r="V52" s="130">
        <v>86</v>
      </c>
      <c r="W52" s="130">
        <v>234</v>
      </c>
      <c r="X52" s="131">
        <v>651</v>
      </c>
      <c r="Y52" s="130">
        <v>0</v>
      </c>
      <c r="Z52" s="131">
        <v>505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1">
        <v>201822</v>
      </c>
      <c r="AG52" s="131">
        <v>352988</v>
      </c>
      <c r="AH52" s="131">
        <v>33582</v>
      </c>
      <c r="AI52" s="131">
        <v>126.87</v>
      </c>
      <c r="AJ52" s="131">
        <v>5.8</v>
      </c>
      <c r="AK52" s="62">
        <f t="shared" si="6"/>
        <v>-0.3125</v>
      </c>
      <c r="AL52" s="62" t="e">
        <f t="shared" si="6"/>
        <v>#DIV/0!</v>
      </c>
      <c r="AM52" s="62">
        <f t="shared" si="6"/>
        <v>0</v>
      </c>
      <c r="AN52" s="62">
        <f t="shared" si="6"/>
        <v>-0.4273504273504274</v>
      </c>
      <c r="AO52" s="62">
        <f t="shared" si="6"/>
        <v>0.4608294930875576</v>
      </c>
      <c r="AP52" s="62" t="e">
        <f t="shared" si="6"/>
        <v>#DIV/0!</v>
      </c>
      <c r="AQ52" s="62">
        <f t="shared" si="6"/>
        <v>0.594059405940594</v>
      </c>
      <c r="AR52" s="62" t="e">
        <f t="shared" si="6"/>
        <v>#DIV/0!</v>
      </c>
      <c r="AS52" s="62" t="e">
        <f t="shared" si="6"/>
        <v>#DIV/0!</v>
      </c>
      <c r="AT52" s="62" t="e">
        <f t="shared" si="6"/>
        <v>#DIV/0!</v>
      </c>
      <c r="AU52" s="62" t="e">
        <f t="shared" si="6"/>
        <v>#DIV/0!</v>
      </c>
      <c r="AV52" s="62" t="e">
        <f t="shared" si="6"/>
        <v>#DIV/0!</v>
      </c>
      <c r="AW52" s="62">
        <f t="shared" si="6"/>
        <v>1.139618079297599</v>
      </c>
      <c r="AX52" s="62">
        <f t="shared" si="6"/>
        <v>-1.246784593243963</v>
      </c>
      <c r="AY52" s="62">
        <f t="shared" si="6"/>
        <v>8.632600798046571</v>
      </c>
      <c r="AZ52" s="62">
        <f t="shared" si="6"/>
        <v>0.5596279656341088</v>
      </c>
      <c r="BA52" s="62">
        <f t="shared" si="5"/>
        <v>15.51724137931035</v>
      </c>
    </row>
    <row r="53" spans="1:53" ht="15">
      <c r="A53" s="60">
        <v>46</v>
      </c>
      <c r="B53" s="60" t="s">
        <v>64</v>
      </c>
      <c r="C53" s="60">
        <v>9073</v>
      </c>
      <c r="D53" s="60">
        <v>0</v>
      </c>
      <c r="E53" s="60">
        <v>3850</v>
      </c>
      <c r="F53" s="60">
        <v>5223</v>
      </c>
      <c r="G53" s="60">
        <v>183331</v>
      </c>
      <c r="H53" s="60">
        <v>0</v>
      </c>
      <c r="I53" s="60">
        <v>148059</v>
      </c>
      <c r="J53" s="60">
        <v>5649796</v>
      </c>
      <c r="K53" s="60">
        <v>69360</v>
      </c>
      <c r="L53" s="60">
        <v>7616056</v>
      </c>
      <c r="M53" s="60">
        <v>44.502691485</v>
      </c>
      <c r="N53" s="60">
        <v>2598.122546274</v>
      </c>
      <c r="O53" s="60">
        <v>14495275</v>
      </c>
      <c r="P53" s="60">
        <v>25450308</v>
      </c>
      <c r="Q53" s="60">
        <v>5768433</v>
      </c>
      <c r="R53" s="60">
        <v>10712.762199055998</v>
      </c>
      <c r="S53" s="60">
        <v>878.3643838230001</v>
      </c>
      <c r="T53" s="60">
        <v>8913</v>
      </c>
      <c r="U53" s="60">
        <v>0</v>
      </c>
      <c r="V53" s="60">
        <v>3823</v>
      </c>
      <c r="W53" s="60">
        <v>5090</v>
      </c>
      <c r="X53" s="60">
        <v>183769</v>
      </c>
      <c r="Y53" s="60">
        <v>0</v>
      </c>
      <c r="Z53" s="60">
        <v>147730</v>
      </c>
      <c r="AA53" s="60">
        <v>5602439</v>
      </c>
      <c r="AB53" s="60">
        <v>68877</v>
      </c>
      <c r="AC53" s="60">
        <v>7443931</v>
      </c>
      <c r="AD53" s="60">
        <v>44</v>
      </c>
      <c r="AE53" s="60">
        <v>2510</v>
      </c>
      <c r="AF53" s="60">
        <v>14293166</v>
      </c>
      <c r="AG53" s="60">
        <v>26397135</v>
      </c>
      <c r="AH53" s="60">
        <v>5725396</v>
      </c>
      <c r="AI53" s="60">
        <v>11143</v>
      </c>
      <c r="AJ53" s="60">
        <v>827</v>
      </c>
      <c r="AK53" s="62">
        <f t="shared" si="6"/>
        <v>1.795130707954673</v>
      </c>
      <c r="AL53" s="62" t="e">
        <f t="shared" si="6"/>
        <v>#DIV/0!</v>
      </c>
      <c r="AM53" s="62">
        <f t="shared" si="6"/>
        <v>0.7062516348417474</v>
      </c>
      <c r="AN53" s="102">
        <f t="shared" si="6"/>
        <v>2.612966601178782</v>
      </c>
      <c r="AO53" s="62">
        <f t="shared" si="6"/>
        <v>-0.23834270197911508</v>
      </c>
      <c r="AP53" s="62" t="e">
        <f t="shared" si="6"/>
        <v>#DIV/0!</v>
      </c>
      <c r="AQ53" s="62">
        <f t="shared" si="6"/>
        <v>0.22270358085696879</v>
      </c>
      <c r="AR53" s="62">
        <f t="shared" si="6"/>
        <v>0.8452925591871684</v>
      </c>
      <c r="AS53" s="62">
        <f t="shared" si="6"/>
        <v>0.70125005444488</v>
      </c>
      <c r="AT53" s="62">
        <f t="shared" si="6"/>
        <v>2.312286344405933</v>
      </c>
      <c r="AU53" s="62">
        <f t="shared" si="6"/>
        <v>1.142480647727272</v>
      </c>
      <c r="AV53" s="62">
        <f t="shared" si="6"/>
        <v>3.5108584172908324</v>
      </c>
      <c r="AW53" s="62">
        <f t="shared" si="6"/>
        <v>1.4140254160624735</v>
      </c>
      <c r="AX53" s="62">
        <f t="shared" si="6"/>
        <v>-3.586855164395682</v>
      </c>
      <c r="AY53" s="62">
        <f t="shared" si="6"/>
        <v>0.7516859969161958</v>
      </c>
      <c r="AZ53" s="62">
        <f t="shared" si="6"/>
        <v>-3.861058969254256</v>
      </c>
      <c r="BA53" s="62">
        <f t="shared" si="5"/>
        <v>6.210929120072568</v>
      </c>
    </row>
    <row r="54" spans="1:53" ht="15">
      <c r="A54" s="60">
        <v>47</v>
      </c>
      <c r="B54" s="60" t="s">
        <v>65</v>
      </c>
      <c r="C54" s="60">
        <v>9216</v>
      </c>
      <c r="D54" s="60">
        <v>0</v>
      </c>
      <c r="E54" s="60">
        <v>3041</v>
      </c>
      <c r="F54" s="60">
        <v>6175</v>
      </c>
      <c r="G54" s="60">
        <v>160745</v>
      </c>
      <c r="H54" s="60">
        <v>5634</v>
      </c>
      <c r="I54" s="60">
        <v>137680</v>
      </c>
      <c r="J54" s="60">
        <v>2833357</v>
      </c>
      <c r="K54" s="60">
        <v>8876</v>
      </c>
      <c r="L54" s="60">
        <v>4724850</v>
      </c>
      <c r="M54" s="60">
        <v>4.659908244</v>
      </c>
      <c r="N54" s="60">
        <v>1131.0379790100005</v>
      </c>
      <c r="O54" s="60">
        <v>16468894</v>
      </c>
      <c r="P54" s="60">
        <v>25436148</v>
      </c>
      <c r="Q54" s="60">
        <v>5375808</v>
      </c>
      <c r="R54" s="60">
        <v>11221.544409407625</v>
      </c>
      <c r="S54" s="60">
        <v>941.4757022</v>
      </c>
      <c r="T54" s="60">
        <v>9006</v>
      </c>
      <c r="U54" s="60">
        <v>0</v>
      </c>
      <c r="V54" s="60">
        <v>3032</v>
      </c>
      <c r="W54" s="60">
        <v>5974</v>
      </c>
      <c r="X54" s="60">
        <v>155879</v>
      </c>
      <c r="Y54" s="60">
        <v>5483</v>
      </c>
      <c r="Z54" s="60">
        <v>136033</v>
      </c>
      <c r="AA54" s="60">
        <v>2844705</v>
      </c>
      <c r="AB54" s="60">
        <v>8668</v>
      </c>
      <c r="AC54" s="60">
        <v>4416638</v>
      </c>
      <c r="AD54" s="60">
        <v>5</v>
      </c>
      <c r="AE54" s="60">
        <v>1018</v>
      </c>
      <c r="AF54" s="60">
        <v>16364517</v>
      </c>
      <c r="AG54" s="60">
        <v>26468981</v>
      </c>
      <c r="AH54" s="60">
        <v>4698492</v>
      </c>
      <c r="AI54" s="60">
        <v>11684</v>
      </c>
      <c r="AJ54" s="60">
        <v>761</v>
      </c>
      <c r="AK54" s="62">
        <f t="shared" si="6"/>
        <v>2.331778814123917</v>
      </c>
      <c r="AL54" s="62" t="e">
        <f t="shared" si="6"/>
        <v>#DIV/0!</v>
      </c>
      <c r="AM54" s="62">
        <f t="shared" si="6"/>
        <v>0.2968337730870712</v>
      </c>
      <c r="AN54" s="62">
        <f t="shared" si="6"/>
        <v>3.3645798459993306</v>
      </c>
      <c r="AO54" s="62">
        <f t="shared" si="6"/>
        <v>3.1216520506290135</v>
      </c>
      <c r="AP54" s="62">
        <f t="shared" si="6"/>
        <v>2.753966806492796</v>
      </c>
      <c r="AQ54" s="62">
        <f t="shared" si="6"/>
        <v>1.2107356303249948</v>
      </c>
      <c r="AR54" s="62">
        <f t="shared" si="6"/>
        <v>-0.3989165836176335</v>
      </c>
      <c r="AS54" s="62">
        <f t="shared" si="6"/>
        <v>2.3996308260267654</v>
      </c>
      <c r="AT54" s="62">
        <f t="shared" si="6"/>
        <v>6.978430199622427</v>
      </c>
      <c r="AU54" s="62">
        <f t="shared" si="6"/>
        <v>-6.801835119999993</v>
      </c>
      <c r="AV54" s="62">
        <f t="shared" si="6"/>
        <v>11.10392721119848</v>
      </c>
      <c r="AW54" s="62">
        <f t="shared" si="6"/>
        <v>0.6378251188226332</v>
      </c>
      <c r="AX54" s="62">
        <f t="shared" si="6"/>
        <v>-3.9020504793894406</v>
      </c>
      <c r="AY54" s="62">
        <f t="shared" si="6"/>
        <v>14.415603985278679</v>
      </c>
      <c r="AZ54" s="62">
        <f t="shared" si="6"/>
        <v>-3.9580245685756186</v>
      </c>
      <c r="BA54" s="62">
        <f t="shared" si="5"/>
        <v>23.715598186596583</v>
      </c>
    </row>
    <row r="55" spans="1:53" ht="15">
      <c r="A55" s="60">
        <v>48</v>
      </c>
      <c r="B55" s="60" t="s">
        <v>66</v>
      </c>
      <c r="C55" s="60">
        <v>709</v>
      </c>
      <c r="D55" s="60">
        <v>0</v>
      </c>
      <c r="E55" s="60">
        <v>362</v>
      </c>
      <c r="F55" s="60">
        <v>347</v>
      </c>
      <c r="G55" s="60">
        <v>92</v>
      </c>
      <c r="H55" s="60">
        <v>0</v>
      </c>
      <c r="I55" s="60">
        <v>25</v>
      </c>
      <c r="J55" s="60">
        <v>201890</v>
      </c>
      <c r="K55" s="60">
        <v>520</v>
      </c>
      <c r="L55" s="60">
        <v>308033</v>
      </c>
      <c r="M55" s="60">
        <v>0.31</v>
      </c>
      <c r="N55" s="60">
        <v>127.32</v>
      </c>
      <c r="O55" s="60">
        <v>937977</v>
      </c>
      <c r="P55" s="60">
        <v>1071233</v>
      </c>
      <c r="Q55" s="60">
        <v>140661</v>
      </c>
      <c r="R55" s="60">
        <v>411.51</v>
      </c>
      <c r="S55" s="60">
        <v>24.48</v>
      </c>
      <c r="T55" s="60">
        <v>692</v>
      </c>
      <c r="U55" s="60">
        <v>0</v>
      </c>
      <c r="V55" s="60">
        <v>347</v>
      </c>
      <c r="W55" s="60">
        <v>345</v>
      </c>
      <c r="X55" s="60">
        <v>111</v>
      </c>
      <c r="Y55" s="60">
        <v>0</v>
      </c>
      <c r="Z55" s="60">
        <v>22</v>
      </c>
      <c r="AA55" s="60">
        <v>201056</v>
      </c>
      <c r="AB55" s="60">
        <v>598</v>
      </c>
      <c r="AC55" s="60">
        <v>293347</v>
      </c>
      <c r="AD55" s="60">
        <v>0.35</v>
      </c>
      <c r="AE55" s="60">
        <v>117.96</v>
      </c>
      <c r="AF55" s="60">
        <v>910307</v>
      </c>
      <c r="AG55" s="60">
        <v>1054953</v>
      </c>
      <c r="AH55" s="60">
        <v>131064</v>
      </c>
      <c r="AI55" s="60">
        <v>410.71</v>
      </c>
      <c r="AJ55" s="60">
        <v>21.55</v>
      </c>
      <c r="AK55" s="62">
        <f t="shared" si="6"/>
        <v>2.4566473988439306</v>
      </c>
      <c r="AL55" s="62" t="e">
        <f t="shared" si="6"/>
        <v>#DIV/0!</v>
      </c>
      <c r="AM55" s="62">
        <f t="shared" si="6"/>
        <v>4.322766570605188</v>
      </c>
      <c r="AN55" s="62">
        <f t="shared" si="6"/>
        <v>0.5797101449275363</v>
      </c>
      <c r="AO55" s="62">
        <f t="shared" si="6"/>
        <v>-17.117117117117118</v>
      </c>
      <c r="AP55" s="62" t="e">
        <f t="shared" si="6"/>
        <v>#DIV/0!</v>
      </c>
      <c r="AQ55" s="62">
        <f t="shared" si="6"/>
        <v>13.636363636363635</v>
      </c>
      <c r="AR55" s="102">
        <f t="shared" si="6"/>
        <v>0.41480980423364633</v>
      </c>
      <c r="AS55" s="62">
        <f t="shared" si="6"/>
        <v>-13.043478260869565</v>
      </c>
      <c r="AT55" s="62">
        <f t="shared" si="6"/>
        <v>5.006357658336373</v>
      </c>
      <c r="AU55" s="62">
        <f t="shared" si="6"/>
        <v>-11.428571428571423</v>
      </c>
      <c r="AV55" s="62">
        <f t="shared" si="6"/>
        <v>7.934893184130214</v>
      </c>
      <c r="AW55" s="62">
        <f t="shared" si="6"/>
        <v>3.0396338817563744</v>
      </c>
      <c r="AX55" s="62">
        <f t="shared" si="6"/>
        <v>1.5431967111331026</v>
      </c>
      <c r="AY55" s="62">
        <f t="shared" si="6"/>
        <v>7.322376854056034</v>
      </c>
      <c r="AZ55" s="62">
        <f aca="true" t="shared" si="7" ref="AK55:AZ70">(R55-AI55)/AI55*100</f>
        <v>0.19478464123104172</v>
      </c>
      <c r="BA55" s="62">
        <f t="shared" si="5"/>
        <v>13.596287703016237</v>
      </c>
    </row>
    <row r="56" spans="1:53" ht="15">
      <c r="A56" s="60">
        <v>49</v>
      </c>
      <c r="B56" s="60" t="s">
        <v>67</v>
      </c>
      <c r="C56" s="60">
        <v>865</v>
      </c>
      <c r="D56" s="60">
        <v>0</v>
      </c>
      <c r="E56" s="60">
        <v>331</v>
      </c>
      <c r="F56" s="60">
        <v>534</v>
      </c>
      <c r="G56" s="60">
        <v>0</v>
      </c>
      <c r="H56" s="60">
        <v>0</v>
      </c>
      <c r="I56" s="60">
        <v>0</v>
      </c>
      <c r="J56" s="60">
        <v>210980</v>
      </c>
      <c r="K56" s="60">
        <v>2145</v>
      </c>
      <c r="L56" s="60">
        <v>322186</v>
      </c>
      <c r="M56" s="60">
        <v>1.8638534619999998</v>
      </c>
      <c r="N56" s="60">
        <v>101.603202184</v>
      </c>
      <c r="O56" s="60">
        <v>1534458</v>
      </c>
      <c r="P56" s="60">
        <v>2467979</v>
      </c>
      <c r="Q56" s="60">
        <v>361061</v>
      </c>
      <c r="R56" s="60">
        <v>689.0665589369996</v>
      </c>
      <c r="S56" s="60">
        <v>55.695549668999675</v>
      </c>
      <c r="T56" s="60">
        <v>848</v>
      </c>
      <c r="U56" s="60">
        <v>0</v>
      </c>
      <c r="V56" s="60">
        <v>318</v>
      </c>
      <c r="W56" s="60">
        <v>530</v>
      </c>
      <c r="X56" s="60">
        <v>0</v>
      </c>
      <c r="Y56" s="60">
        <v>0</v>
      </c>
      <c r="Z56" s="60">
        <v>0</v>
      </c>
      <c r="AA56" s="60">
        <v>203102</v>
      </c>
      <c r="AB56" s="60">
        <v>2361</v>
      </c>
      <c r="AC56" s="60">
        <v>304333</v>
      </c>
      <c r="AD56" s="60">
        <v>2.04</v>
      </c>
      <c r="AE56" s="60">
        <v>91.01</v>
      </c>
      <c r="AF56" s="60">
        <v>1491814</v>
      </c>
      <c r="AG56" s="60">
        <v>2540372</v>
      </c>
      <c r="AH56" s="60">
        <v>352011</v>
      </c>
      <c r="AI56" s="60">
        <v>712.7</v>
      </c>
      <c r="AJ56" s="60">
        <v>52</v>
      </c>
      <c r="AK56" s="62">
        <f t="shared" si="7"/>
        <v>2.0047169811320753</v>
      </c>
      <c r="AL56" s="62" t="e">
        <f t="shared" si="7"/>
        <v>#DIV/0!</v>
      </c>
      <c r="AM56" s="62">
        <f t="shared" si="7"/>
        <v>4.088050314465408</v>
      </c>
      <c r="AN56" s="62">
        <f t="shared" si="7"/>
        <v>0.7547169811320755</v>
      </c>
      <c r="AO56" s="62" t="e">
        <f t="shared" si="7"/>
        <v>#DIV/0!</v>
      </c>
      <c r="AP56" s="62" t="e">
        <f t="shared" si="7"/>
        <v>#DIV/0!</v>
      </c>
      <c r="AQ56" s="62" t="e">
        <f t="shared" si="7"/>
        <v>#DIV/0!</v>
      </c>
      <c r="AR56" s="62">
        <f t="shared" si="7"/>
        <v>3.878839203946785</v>
      </c>
      <c r="AS56" s="62">
        <f t="shared" si="7"/>
        <v>-9.148665819567979</v>
      </c>
      <c r="AT56" s="62">
        <f t="shared" si="7"/>
        <v>5.866271485510937</v>
      </c>
      <c r="AU56" s="62">
        <f t="shared" si="7"/>
        <v>-8.634634215686287</v>
      </c>
      <c r="AV56" s="62">
        <f t="shared" si="7"/>
        <v>11.639602443687497</v>
      </c>
      <c r="AW56" s="62">
        <f t="shared" si="7"/>
        <v>2.8585333024090134</v>
      </c>
      <c r="AX56" s="62">
        <f t="shared" si="7"/>
        <v>-2.8497007524882183</v>
      </c>
      <c r="AY56" s="62">
        <f t="shared" si="7"/>
        <v>2.570942385323186</v>
      </c>
      <c r="AZ56" s="62">
        <f t="shared" si="7"/>
        <v>-3.3160433650905596</v>
      </c>
      <c r="BA56" s="62">
        <f t="shared" si="5"/>
        <v>7.106826286537836</v>
      </c>
    </row>
    <row r="57" spans="1:53" ht="15">
      <c r="A57" s="60">
        <v>50</v>
      </c>
      <c r="B57" s="60" t="s">
        <v>68</v>
      </c>
      <c r="C57" s="3">
        <v>10133</v>
      </c>
      <c r="D57" s="3">
        <v>0</v>
      </c>
      <c r="E57" s="3">
        <v>2070</v>
      </c>
      <c r="F57" s="3">
        <v>8063</v>
      </c>
      <c r="G57" s="3">
        <v>202712</v>
      </c>
      <c r="H57" s="3">
        <v>0</v>
      </c>
      <c r="I57" s="3">
        <v>155657</v>
      </c>
      <c r="J57" s="3">
        <v>787352</v>
      </c>
      <c r="K57" s="3">
        <v>7300</v>
      </c>
      <c r="L57" s="3">
        <v>995431</v>
      </c>
      <c r="M57" s="11">
        <v>2.142672732</v>
      </c>
      <c r="N57" s="11">
        <v>292.1147172099999</v>
      </c>
      <c r="O57" s="3">
        <v>12688593</v>
      </c>
      <c r="P57" s="3">
        <v>40279807</v>
      </c>
      <c r="Q57" s="3">
        <v>2930960</v>
      </c>
      <c r="R57" s="11">
        <v>9308.61562</v>
      </c>
      <c r="S57" s="11">
        <v>489.92</v>
      </c>
      <c r="T57" s="60">
        <v>9924</v>
      </c>
      <c r="U57" s="60">
        <v>0</v>
      </c>
      <c r="V57" s="60">
        <v>1581</v>
      </c>
      <c r="W57" s="60">
        <v>8343</v>
      </c>
      <c r="X57" s="60">
        <v>202316</v>
      </c>
      <c r="Y57" s="60">
        <v>0</v>
      </c>
      <c r="Z57" s="60">
        <v>155489</v>
      </c>
      <c r="AA57" s="60">
        <v>778885</v>
      </c>
      <c r="AB57" s="60">
        <v>7768</v>
      </c>
      <c r="AC57" s="60">
        <v>948032</v>
      </c>
      <c r="AD57" s="60">
        <v>2.332629656</v>
      </c>
      <c r="AE57" s="60">
        <v>274.892426775001</v>
      </c>
      <c r="AF57" s="60">
        <v>12499090</v>
      </c>
      <c r="AG57" s="60">
        <v>47803047</v>
      </c>
      <c r="AH57" s="60">
        <v>2837151</v>
      </c>
      <c r="AI57" s="60">
        <v>10791.23548</v>
      </c>
      <c r="AJ57" s="60">
        <v>446.13</v>
      </c>
      <c r="AK57" s="62">
        <f t="shared" si="7"/>
        <v>2.106005642885933</v>
      </c>
      <c r="AL57" s="62" t="e">
        <f t="shared" si="7"/>
        <v>#DIV/0!</v>
      </c>
      <c r="AM57" s="62">
        <f t="shared" si="7"/>
        <v>30.929791271347252</v>
      </c>
      <c r="AN57" s="62">
        <f t="shared" si="7"/>
        <v>-3.3561069159774664</v>
      </c>
      <c r="AO57" s="62">
        <f t="shared" si="7"/>
        <v>0.19573340714525794</v>
      </c>
      <c r="AP57" s="62" t="e">
        <f t="shared" si="7"/>
        <v>#DIV/0!</v>
      </c>
      <c r="AQ57" s="62">
        <f t="shared" si="7"/>
        <v>0.10804622835055856</v>
      </c>
      <c r="AR57" s="62">
        <f t="shared" si="7"/>
        <v>1.0870667685216688</v>
      </c>
      <c r="AS57" s="62">
        <f t="shared" si="7"/>
        <v>-6.024716786817714</v>
      </c>
      <c r="AT57" s="62">
        <f t="shared" si="7"/>
        <v>4.999725747654088</v>
      </c>
      <c r="AU57" s="102">
        <f t="shared" si="7"/>
        <v>-8.143466902746095</v>
      </c>
      <c r="AV57" s="62">
        <f t="shared" si="7"/>
        <v>6.265101820755261</v>
      </c>
      <c r="AW57" s="62">
        <f t="shared" si="7"/>
        <v>1.5161343745824696</v>
      </c>
      <c r="AX57" s="62">
        <f t="shared" si="7"/>
        <v>-15.737992601182931</v>
      </c>
      <c r="AY57" s="62">
        <f t="shared" si="7"/>
        <v>3.306450731737578</v>
      </c>
      <c r="AZ57" s="62">
        <f t="shared" si="7"/>
        <v>-13.739111362622205</v>
      </c>
      <c r="BA57" s="62">
        <f t="shared" si="5"/>
        <v>9.815524622867779</v>
      </c>
    </row>
    <row r="58" spans="1:53" ht="15">
      <c r="A58" s="60">
        <v>51</v>
      </c>
      <c r="B58" s="60" t="s">
        <v>69</v>
      </c>
      <c r="C58" s="188">
        <v>627</v>
      </c>
      <c r="D58" s="189">
        <v>0</v>
      </c>
      <c r="E58" s="189">
        <v>247</v>
      </c>
      <c r="F58" s="189">
        <v>380</v>
      </c>
      <c r="G58" s="190">
        <v>3347</v>
      </c>
      <c r="H58" s="190">
        <v>0</v>
      </c>
      <c r="I58" s="190">
        <v>1855</v>
      </c>
      <c r="J58" s="189">
        <v>61</v>
      </c>
      <c r="K58" s="189">
        <v>0</v>
      </c>
      <c r="L58" s="189">
        <v>1</v>
      </c>
      <c r="M58" s="189">
        <v>0</v>
      </c>
      <c r="N58" s="189">
        <v>906</v>
      </c>
      <c r="O58" s="189">
        <v>266652</v>
      </c>
      <c r="P58" s="188">
        <v>498471</v>
      </c>
      <c r="Q58" s="189">
        <v>91946</v>
      </c>
      <c r="R58" s="191">
        <v>176.891007457</v>
      </c>
      <c r="S58" s="192">
        <v>14.67802269</v>
      </c>
      <c r="T58" s="132">
        <v>605</v>
      </c>
      <c r="U58" s="133">
        <v>0</v>
      </c>
      <c r="V58" s="133">
        <v>243</v>
      </c>
      <c r="W58" s="133">
        <v>362</v>
      </c>
      <c r="X58" s="134">
        <v>3229</v>
      </c>
      <c r="Y58" s="134">
        <v>0</v>
      </c>
      <c r="Z58" s="134">
        <v>2077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252915</v>
      </c>
      <c r="AG58" s="132">
        <v>449613</v>
      </c>
      <c r="AH58" s="133">
        <v>79565</v>
      </c>
      <c r="AI58" s="133">
        <v>165.16</v>
      </c>
      <c r="AJ58" s="132">
        <v>12.57</v>
      </c>
      <c r="AK58" s="62">
        <f t="shared" si="7"/>
        <v>3.6363636363636362</v>
      </c>
      <c r="AL58" s="62" t="e">
        <f t="shared" si="7"/>
        <v>#DIV/0!</v>
      </c>
      <c r="AM58" s="62">
        <f t="shared" si="7"/>
        <v>1.646090534979424</v>
      </c>
      <c r="AN58" s="102">
        <f t="shared" si="7"/>
        <v>4.972375690607735</v>
      </c>
      <c r="AO58" s="102">
        <f t="shared" si="7"/>
        <v>3.6543821616599566</v>
      </c>
      <c r="AP58" s="102" t="e">
        <f t="shared" si="7"/>
        <v>#DIV/0!</v>
      </c>
      <c r="AQ58" s="102">
        <f t="shared" si="7"/>
        <v>-10.688493018777082</v>
      </c>
      <c r="AR58" s="62" t="e">
        <f t="shared" si="7"/>
        <v>#DIV/0!</v>
      </c>
      <c r="AS58" s="62" t="e">
        <f t="shared" si="7"/>
        <v>#DIV/0!</v>
      </c>
      <c r="AT58" s="62" t="e">
        <f t="shared" si="7"/>
        <v>#DIV/0!</v>
      </c>
      <c r="AU58" s="62" t="e">
        <f t="shared" si="7"/>
        <v>#DIV/0!</v>
      </c>
      <c r="AV58" s="62" t="e">
        <f t="shared" si="7"/>
        <v>#DIV/0!</v>
      </c>
      <c r="AW58" s="62">
        <f t="shared" si="7"/>
        <v>5.43146907063638</v>
      </c>
      <c r="AX58" s="62">
        <f t="shared" si="7"/>
        <v>10.86667867699555</v>
      </c>
      <c r="AY58" s="62">
        <f t="shared" si="7"/>
        <v>15.560862188148056</v>
      </c>
      <c r="AZ58" s="62">
        <f t="shared" si="7"/>
        <v>7.10281391196416</v>
      </c>
      <c r="BA58" s="62">
        <f t="shared" si="5"/>
        <v>16.77026801909308</v>
      </c>
    </row>
    <row r="59" spans="1:53" ht="15">
      <c r="A59" s="60">
        <v>52</v>
      </c>
      <c r="B59" s="60" t="s">
        <v>94</v>
      </c>
      <c r="C59" s="60">
        <v>122</v>
      </c>
      <c r="D59" s="60">
        <v>0</v>
      </c>
      <c r="E59" s="60">
        <v>35</v>
      </c>
      <c r="F59" s="60">
        <v>87</v>
      </c>
      <c r="G59" s="60">
        <v>0</v>
      </c>
      <c r="H59" s="60">
        <v>0</v>
      </c>
      <c r="I59" s="60">
        <v>0</v>
      </c>
      <c r="J59" s="60">
        <v>155511</v>
      </c>
      <c r="K59" s="60">
        <v>1096</v>
      </c>
      <c r="L59" s="60">
        <v>184466</v>
      </c>
      <c r="M59" s="60">
        <v>0.791271826</v>
      </c>
      <c r="N59" s="60">
        <v>54.88642575</v>
      </c>
      <c r="O59" s="60">
        <v>310163</v>
      </c>
      <c r="P59" s="60">
        <v>493211</v>
      </c>
      <c r="Q59" s="60">
        <v>131489</v>
      </c>
      <c r="R59" s="60">
        <v>196.236847299</v>
      </c>
      <c r="S59" s="60">
        <v>23.862170229</v>
      </c>
      <c r="T59" s="60">
        <v>122</v>
      </c>
      <c r="U59" s="60">
        <v>0</v>
      </c>
      <c r="V59" s="60">
        <v>35</v>
      </c>
      <c r="W59" s="60">
        <v>87</v>
      </c>
      <c r="X59" s="60">
        <v>0</v>
      </c>
      <c r="Y59" s="60">
        <v>0</v>
      </c>
      <c r="Z59" s="60">
        <v>0</v>
      </c>
      <c r="AA59" s="60">
        <v>161265</v>
      </c>
      <c r="AB59" s="60">
        <v>1119</v>
      </c>
      <c r="AC59" s="60">
        <v>186394</v>
      </c>
      <c r="AD59" s="60">
        <v>0.93</v>
      </c>
      <c r="AE59" s="60">
        <v>53.81</v>
      </c>
      <c r="AF59" s="60">
        <v>311590</v>
      </c>
      <c r="AG59" s="60">
        <v>512812</v>
      </c>
      <c r="AH59" s="60">
        <v>142448</v>
      </c>
      <c r="AI59" s="60">
        <v>204</v>
      </c>
      <c r="AJ59" s="60">
        <v>25</v>
      </c>
      <c r="AK59" s="62">
        <f t="shared" si="7"/>
        <v>0</v>
      </c>
      <c r="AL59" s="62" t="e">
        <f t="shared" si="7"/>
        <v>#DIV/0!</v>
      </c>
      <c r="AM59" s="62">
        <f t="shared" si="7"/>
        <v>0</v>
      </c>
      <c r="AN59" s="62">
        <f t="shared" si="7"/>
        <v>0</v>
      </c>
      <c r="AO59" s="62" t="e">
        <f t="shared" si="7"/>
        <v>#DIV/0!</v>
      </c>
      <c r="AP59" s="62" t="e">
        <f t="shared" si="7"/>
        <v>#DIV/0!</v>
      </c>
      <c r="AQ59" s="62" t="e">
        <f t="shared" si="7"/>
        <v>#DIV/0!</v>
      </c>
      <c r="AR59" s="62">
        <f t="shared" si="7"/>
        <v>-3.5680401823086223</v>
      </c>
      <c r="AS59" s="62">
        <f t="shared" si="7"/>
        <v>-2.0554066130473636</v>
      </c>
      <c r="AT59" s="62">
        <f t="shared" si="7"/>
        <v>-1.034368059057695</v>
      </c>
      <c r="AU59" s="62">
        <f t="shared" si="7"/>
        <v>-14.91700795698925</v>
      </c>
      <c r="AV59" s="62">
        <f t="shared" si="7"/>
        <v>2.0004195316855578</v>
      </c>
      <c r="AW59" s="62">
        <f t="shared" si="7"/>
        <v>-0.45797361917904944</v>
      </c>
      <c r="AX59" s="62">
        <f t="shared" si="7"/>
        <v>-3.8222584494902616</v>
      </c>
      <c r="AY59" s="62">
        <f t="shared" si="7"/>
        <v>-7.693333707738964</v>
      </c>
      <c r="AZ59" s="62">
        <f t="shared" si="7"/>
        <v>-3.8054670102941155</v>
      </c>
      <c r="BA59" s="62">
        <f t="shared" si="5"/>
        <v>-4.551319083999999</v>
      </c>
    </row>
    <row r="60" spans="1:53" s="105" customFormat="1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7"/>
        <v>#DIV/0!</v>
      </c>
      <c r="AL60" s="104" t="e">
        <f t="shared" si="7"/>
        <v>#DIV/0!</v>
      </c>
      <c r="AM60" s="104" t="e">
        <f t="shared" si="7"/>
        <v>#DIV/0!</v>
      </c>
      <c r="AN60" s="104" t="e">
        <f t="shared" si="7"/>
        <v>#DIV/0!</v>
      </c>
      <c r="AO60" s="104" t="e">
        <f t="shared" si="7"/>
        <v>#DIV/0!</v>
      </c>
      <c r="AP60" s="104" t="e">
        <f t="shared" si="7"/>
        <v>#DIV/0!</v>
      </c>
      <c r="AQ60" s="104" t="e">
        <f t="shared" si="7"/>
        <v>#DIV/0!</v>
      </c>
      <c r="AR60" s="104" t="e">
        <f t="shared" si="7"/>
        <v>#DIV/0!</v>
      </c>
      <c r="AS60" s="104" t="e">
        <f t="shared" si="7"/>
        <v>#DIV/0!</v>
      </c>
      <c r="AT60" s="104" t="e">
        <f t="shared" si="7"/>
        <v>#DIV/0!</v>
      </c>
      <c r="AU60" s="104" t="e">
        <f t="shared" si="7"/>
        <v>#DIV/0!</v>
      </c>
      <c r="AV60" s="104" t="e">
        <f t="shared" si="7"/>
        <v>#DIV/0!</v>
      </c>
      <c r="AW60" s="104" t="e">
        <f t="shared" si="7"/>
        <v>#DIV/0!</v>
      </c>
      <c r="AX60" s="104" t="e">
        <f t="shared" si="7"/>
        <v>#DIV/0!</v>
      </c>
      <c r="AY60" s="104" t="e">
        <f t="shared" si="7"/>
        <v>#DIV/0!</v>
      </c>
      <c r="AZ60" s="104" t="e">
        <f t="shared" si="7"/>
        <v>#DIV/0!</v>
      </c>
      <c r="BA60" s="104" t="e">
        <f t="shared" si="5"/>
        <v>#DIV/0!</v>
      </c>
    </row>
    <row r="61" spans="1:53" ht="15">
      <c r="A61" s="60">
        <v>54</v>
      </c>
      <c r="B61" s="60" t="s">
        <v>72</v>
      </c>
      <c r="C61" s="3">
        <v>0</v>
      </c>
      <c r="D61" s="3">
        <v>0</v>
      </c>
      <c r="E61" s="3">
        <v>0</v>
      </c>
      <c r="F61" s="3">
        <v>0</v>
      </c>
      <c r="G61" s="185">
        <v>17778</v>
      </c>
      <c r="H61" s="185">
        <v>0</v>
      </c>
      <c r="I61" s="185">
        <v>93996</v>
      </c>
      <c r="J61" s="184">
        <v>614845</v>
      </c>
      <c r="K61" s="184">
        <v>0</v>
      </c>
      <c r="L61" s="184">
        <v>1547157.033</v>
      </c>
      <c r="M61" s="184">
        <v>0</v>
      </c>
      <c r="N61" s="184">
        <v>1258.7207558232399</v>
      </c>
      <c r="O61" s="3">
        <v>0</v>
      </c>
      <c r="P61" s="3">
        <v>0</v>
      </c>
      <c r="Q61" s="3">
        <v>0</v>
      </c>
      <c r="R61" s="11">
        <v>0</v>
      </c>
      <c r="S61" s="11">
        <v>0</v>
      </c>
      <c r="T61" s="60">
        <v>0</v>
      </c>
      <c r="U61" s="60">
        <v>0</v>
      </c>
      <c r="V61" s="60">
        <v>0</v>
      </c>
      <c r="W61" s="60">
        <v>0</v>
      </c>
      <c r="X61" s="135">
        <v>17652</v>
      </c>
      <c r="Y61" s="136">
        <v>0</v>
      </c>
      <c r="Z61" s="136">
        <v>93009</v>
      </c>
      <c r="AA61" s="136">
        <v>611886</v>
      </c>
      <c r="AB61" s="136">
        <v>0</v>
      </c>
      <c r="AC61" s="137">
        <v>1690732.6199999999</v>
      </c>
      <c r="AD61" s="136">
        <v>0</v>
      </c>
      <c r="AE61" s="138">
        <v>1349.288198533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2" t="e">
        <f t="shared" si="7"/>
        <v>#DIV/0!</v>
      </c>
      <c r="AL61" s="62" t="e">
        <f t="shared" si="7"/>
        <v>#DIV/0!</v>
      </c>
      <c r="AM61" s="62" t="e">
        <f t="shared" si="7"/>
        <v>#DIV/0!</v>
      </c>
      <c r="AN61" s="62" t="e">
        <f t="shared" si="7"/>
        <v>#DIV/0!</v>
      </c>
      <c r="AO61" s="62">
        <f t="shared" si="7"/>
        <v>0.7138001359619306</v>
      </c>
      <c r="AP61" s="62" t="e">
        <f t="shared" si="7"/>
        <v>#DIV/0!</v>
      </c>
      <c r="AQ61" s="62">
        <f t="shared" si="7"/>
        <v>1.0611876270038383</v>
      </c>
      <c r="AR61" s="62">
        <f t="shared" si="7"/>
        <v>0.48358681192248226</v>
      </c>
      <c r="AS61" s="62" t="e">
        <f t="shared" si="7"/>
        <v>#DIV/0!</v>
      </c>
      <c r="AT61" s="62">
        <f t="shared" si="7"/>
        <v>-8.491915593371578</v>
      </c>
      <c r="AU61" s="62" t="e">
        <f t="shared" si="7"/>
        <v>#DIV/0!</v>
      </c>
      <c r="AV61" s="62">
        <f t="shared" si="7"/>
        <v>-6.7122385572058425</v>
      </c>
      <c r="AW61" s="62" t="e">
        <f t="shared" si="7"/>
        <v>#DIV/0!</v>
      </c>
      <c r="AX61" s="62" t="e">
        <f t="shared" si="7"/>
        <v>#DIV/0!</v>
      </c>
      <c r="AY61" s="62" t="e">
        <f t="shared" si="7"/>
        <v>#DIV/0!</v>
      </c>
      <c r="AZ61" s="62" t="e">
        <f t="shared" si="7"/>
        <v>#DIV/0!</v>
      </c>
      <c r="BA61" s="62" t="e">
        <f t="shared" si="5"/>
        <v>#DIV/0!</v>
      </c>
    </row>
    <row r="62" spans="1:53" s="105" customFormat="1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7"/>
        <v>#DIV/0!</v>
      </c>
      <c r="AL62" s="104" t="e">
        <f t="shared" si="7"/>
        <v>#DIV/0!</v>
      </c>
      <c r="AM62" s="104" t="e">
        <f t="shared" si="7"/>
        <v>#DIV/0!</v>
      </c>
      <c r="AN62" s="104" t="e">
        <f t="shared" si="7"/>
        <v>#DIV/0!</v>
      </c>
      <c r="AO62" s="104" t="e">
        <f t="shared" si="7"/>
        <v>#DIV/0!</v>
      </c>
      <c r="AP62" s="104" t="e">
        <f t="shared" si="7"/>
        <v>#DIV/0!</v>
      </c>
      <c r="AQ62" s="104" t="e">
        <f t="shared" si="7"/>
        <v>#DIV/0!</v>
      </c>
      <c r="AR62" s="104" t="e">
        <f t="shared" si="7"/>
        <v>#DIV/0!</v>
      </c>
      <c r="AS62" s="104" t="e">
        <f t="shared" si="7"/>
        <v>#DIV/0!</v>
      </c>
      <c r="AT62" s="104" t="e">
        <f t="shared" si="7"/>
        <v>#DIV/0!</v>
      </c>
      <c r="AU62" s="104" t="e">
        <f t="shared" si="7"/>
        <v>#DIV/0!</v>
      </c>
      <c r="AV62" s="104" t="e">
        <f t="shared" si="7"/>
        <v>#DIV/0!</v>
      </c>
      <c r="AW62" s="104" t="e">
        <f t="shared" si="7"/>
        <v>#DIV/0!</v>
      </c>
      <c r="AX62" s="104" t="e">
        <f t="shared" si="7"/>
        <v>#DIV/0!</v>
      </c>
      <c r="AY62" s="104" t="e">
        <f t="shared" si="7"/>
        <v>#DIV/0!</v>
      </c>
      <c r="AZ62" s="104" t="e">
        <f t="shared" si="7"/>
        <v>#DIV/0!</v>
      </c>
      <c r="BA62" s="104" t="e">
        <f t="shared" si="5"/>
        <v>#DIV/0!</v>
      </c>
    </row>
    <row r="63" spans="1:53" s="105" customFormat="1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7"/>
        <v>#DIV/0!</v>
      </c>
      <c r="AL63" s="104" t="e">
        <f t="shared" si="7"/>
        <v>#DIV/0!</v>
      </c>
      <c r="AM63" s="104" t="e">
        <f t="shared" si="7"/>
        <v>#DIV/0!</v>
      </c>
      <c r="AN63" s="104" t="e">
        <f t="shared" si="7"/>
        <v>#DIV/0!</v>
      </c>
      <c r="AO63" s="104" t="e">
        <f t="shared" si="7"/>
        <v>#DIV/0!</v>
      </c>
      <c r="AP63" s="104" t="e">
        <f t="shared" si="7"/>
        <v>#DIV/0!</v>
      </c>
      <c r="AQ63" s="104" t="e">
        <f t="shared" si="7"/>
        <v>#DIV/0!</v>
      </c>
      <c r="AR63" s="104" t="e">
        <f t="shared" si="7"/>
        <v>#DIV/0!</v>
      </c>
      <c r="AS63" s="104" t="e">
        <f t="shared" si="7"/>
        <v>#DIV/0!</v>
      </c>
      <c r="AT63" s="104" t="e">
        <f t="shared" si="7"/>
        <v>#DIV/0!</v>
      </c>
      <c r="AU63" s="104" t="e">
        <f t="shared" si="7"/>
        <v>#DIV/0!</v>
      </c>
      <c r="AV63" s="104" t="e">
        <f t="shared" si="7"/>
        <v>#DIV/0!</v>
      </c>
      <c r="AW63" s="104" t="e">
        <f t="shared" si="7"/>
        <v>#DIV/0!</v>
      </c>
      <c r="AX63" s="104" t="e">
        <f t="shared" si="7"/>
        <v>#DIV/0!</v>
      </c>
      <c r="AY63" s="104" t="e">
        <f t="shared" si="7"/>
        <v>#DIV/0!</v>
      </c>
      <c r="AZ63" s="104" t="e">
        <f t="shared" si="7"/>
        <v>#DIV/0!</v>
      </c>
      <c r="BA63" s="104" t="e">
        <f t="shared" si="5"/>
        <v>#DIV/0!</v>
      </c>
    </row>
    <row r="64" spans="1:53" s="105" customFormat="1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7"/>
        <v>#DIV/0!</v>
      </c>
      <c r="AL64" s="104" t="e">
        <f t="shared" si="7"/>
        <v>#DIV/0!</v>
      </c>
      <c r="AM64" s="104" t="e">
        <f t="shared" si="7"/>
        <v>#DIV/0!</v>
      </c>
      <c r="AN64" s="104" t="e">
        <f t="shared" si="7"/>
        <v>#DIV/0!</v>
      </c>
      <c r="AO64" s="104" t="e">
        <f t="shared" si="7"/>
        <v>#DIV/0!</v>
      </c>
      <c r="AP64" s="104" t="e">
        <f t="shared" si="7"/>
        <v>#DIV/0!</v>
      </c>
      <c r="AQ64" s="104" t="e">
        <f t="shared" si="7"/>
        <v>#DIV/0!</v>
      </c>
      <c r="AR64" s="104" t="e">
        <f t="shared" si="7"/>
        <v>#DIV/0!</v>
      </c>
      <c r="AS64" s="104" t="e">
        <f t="shared" si="7"/>
        <v>#DIV/0!</v>
      </c>
      <c r="AT64" s="104" t="e">
        <f t="shared" si="7"/>
        <v>#DIV/0!</v>
      </c>
      <c r="AU64" s="104" t="e">
        <f t="shared" si="7"/>
        <v>#DIV/0!</v>
      </c>
      <c r="AV64" s="104" t="e">
        <f t="shared" si="7"/>
        <v>#DIV/0!</v>
      </c>
      <c r="AW64" s="104" t="e">
        <f t="shared" si="7"/>
        <v>#DIV/0!</v>
      </c>
      <c r="AX64" s="104" t="e">
        <f t="shared" si="7"/>
        <v>#DIV/0!</v>
      </c>
      <c r="AY64" s="104" t="e">
        <f t="shared" si="7"/>
        <v>#DIV/0!</v>
      </c>
      <c r="AZ64" s="104" t="e">
        <f t="shared" si="7"/>
        <v>#DIV/0!</v>
      </c>
      <c r="BA64" s="104" t="e">
        <f t="shared" si="5"/>
        <v>#DIV/0!</v>
      </c>
    </row>
    <row r="65" spans="1:53" s="105" customFormat="1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7"/>
        <v>#DIV/0!</v>
      </c>
      <c r="AL65" s="104" t="e">
        <f t="shared" si="7"/>
        <v>#DIV/0!</v>
      </c>
      <c r="AM65" s="104" t="e">
        <f t="shared" si="7"/>
        <v>#DIV/0!</v>
      </c>
      <c r="AN65" s="104" t="e">
        <f t="shared" si="7"/>
        <v>#DIV/0!</v>
      </c>
      <c r="AO65" s="104" t="e">
        <f t="shared" si="7"/>
        <v>#DIV/0!</v>
      </c>
      <c r="AP65" s="104" t="e">
        <f t="shared" si="7"/>
        <v>#DIV/0!</v>
      </c>
      <c r="AQ65" s="104" t="e">
        <f t="shared" si="7"/>
        <v>#DIV/0!</v>
      </c>
      <c r="AR65" s="104" t="e">
        <f t="shared" si="7"/>
        <v>#DIV/0!</v>
      </c>
      <c r="AS65" s="104" t="e">
        <f t="shared" si="7"/>
        <v>#DIV/0!</v>
      </c>
      <c r="AT65" s="104" t="e">
        <f t="shared" si="7"/>
        <v>#DIV/0!</v>
      </c>
      <c r="AU65" s="104" t="e">
        <f t="shared" si="7"/>
        <v>#DIV/0!</v>
      </c>
      <c r="AV65" s="104" t="e">
        <f t="shared" si="7"/>
        <v>#DIV/0!</v>
      </c>
      <c r="AW65" s="104" t="e">
        <f t="shared" si="7"/>
        <v>#DIV/0!</v>
      </c>
      <c r="AX65" s="104" t="e">
        <f t="shared" si="7"/>
        <v>#DIV/0!</v>
      </c>
      <c r="AY65" s="104" t="e">
        <f t="shared" si="7"/>
        <v>#DIV/0!</v>
      </c>
      <c r="AZ65" s="104" t="e">
        <f t="shared" si="7"/>
        <v>#DIV/0!</v>
      </c>
      <c r="BA65" s="104" t="e">
        <f t="shared" si="5"/>
        <v>#DIV/0!</v>
      </c>
    </row>
    <row r="66" spans="1:53" s="105" customFormat="1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7"/>
        <v>#DIV/0!</v>
      </c>
      <c r="AL66" s="104" t="e">
        <f t="shared" si="7"/>
        <v>#DIV/0!</v>
      </c>
      <c r="AM66" s="104" t="e">
        <f t="shared" si="7"/>
        <v>#DIV/0!</v>
      </c>
      <c r="AN66" s="104" t="e">
        <f t="shared" si="7"/>
        <v>#DIV/0!</v>
      </c>
      <c r="AO66" s="104" t="e">
        <f t="shared" si="7"/>
        <v>#DIV/0!</v>
      </c>
      <c r="AP66" s="104" t="e">
        <f t="shared" si="7"/>
        <v>#DIV/0!</v>
      </c>
      <c r="AQ66" s="104" t="e">
        <f t="shared" si="7"/>
        <v>#DIV/0!</v>
      </c>
      <c r="AR66" s="104" t="e">
        <f t="shared" si="7"/>
        <v>#DIV/0!</v>
      </c>
      <c r="AS66" s="104" t="e">
        <f t="shared" si="7"/>
        <v>#DIV/0!</v>
      </c>
      <c r="AT66" s="104" t="e">
        <f t="shared" si="7"/>
        <v>#DIV/0!</v>
      </c>
      <c r="AU66" s="104" t="e">
        <f t="shared" si="7"/>
        <v>#DIV/0!</v>
      </c>
      <c r="AV66" s="104" t="e">
        <f t="shared" si="7"/>
        <v>#DIV/0!</v>
      </c>
      <c r="AW66" s="104" t="e">
        <f t="shared" si="7"/>
        <v>#DIV/0!</v>
      </c>
      <c r="AX66" s="104" t="e">
        <f t="shared" si="7"/>
        <v>#DIV/0!</v>
      </c>
      <c r="AY66" s="104" t="e">
        <f t="shared" si="7"/>
        <v>#DIV/0!</v>
      </c>
      <c r="AZ66" s="104" t="e">
        <f t="shared" si="7"/>
        <v>#DIV/0!</v>
      </c>
      <c r="BA66" s="104" t="e">
        <f t="shared" si="5"/>
        <v>#DIV/0!</v>
      </c>
    </row>
    <row r="67" spans="1:53" s="105" customFormat="1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7"/>
        <v>#DIV/0!</v>
      </c>
      <c r="AL67" s="104" t="e">
        <f t="shared" si="7"/>
        <v>#DIV/0!</v>
      </c>
      <c r="AM67" s="104" t="e">
        <f t="shared" si="7"/>
        <v>#DIV/0!</v>
      </c>
      <c r="AN67" s="104" t="e">
        <f t="shared" si="7"/>
        <v>#DIV/0!</v>
      </c>
      <c r="AO67" s="104" t="e">
        <f t="shared" si="7"/>
        <v>#DIV/0!</v>
      </c>
      <c r="AP67" s="104" t="e">
        <f t="shared" si="7"/>
        <v>#DIV/0!</v>
      </c>
      <c r="AQ67" s="104" t="e">
        <f t="shared" si="7"/>
        <v>#DIV/0!</v>
      </c>
      <c r="AR67" s="104" t="e">
        <f t="shared" si="7"/>
        <v>#DIV/0!</v>
      </c>
      <c r="AS67" s="104" t="e">
        <f t="shared" si="7"/>
        <v>#DIV/0!</v>
      </c>
      <c r="AT67" s="104" t="e">
        <f t="shared" si="7"/>
        <v>#DIV/0!</v>
      </c>
      <c r="AU67" s="104" t="e">
        <f t="shared" si="7"/>
        <v>#DIV/0!</v>
      </c>
      <c r="AV67" s="104" t="e">
        <f t="shared" si="7"/>
        <v>#DIV/0!</v>
      </c>
      <c r="AW67" s="104" t="e">
        <f t="shared" si="7"/>
        <v>#DIV/0!</v>
      </c>
      <c r="AX67" s="104" t="e">
        <f t="shared" si="7"/>
        <v>#DIV/0!</v>
      </c>
      <c r="AY67" s="104" t="e">
        <f t="shared" si="7"/>
        <v>#DIV/0!</v>
      </c>
      <c r="AZ67" s="104" t="e">
        <f t="shared" si="7"/>
        <v>#DIV/0!</v>
      </c>
      <c r="BA67" s="104" t="e">
        <f t="shared" si="5"/>
        <v>#DIV/0!</v>
      </c>
    </row>
    <row r="68" spans="1:53" s="105" customFormat="1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7"/>
        <v>#DIV/0!</v>
      </c>
      <c r="AL68" s="104" t="e">
        <f t="shared" si="7"/>
        <v>#DIV/0!</v>
      </c>
      <c r="AM68" s="104" t="e">
        <f t="shared" si="7"/>
        <v>#DIV/0!</v>
      </c>
      <c r="AN68" s="104" t="e">
        <f t="shared" si="7"/>
        <v>#DIV/0!</v>
      </c>
      <c r="AO68" s="104" t="e">
        <f t="shared" si="7"/>
        <v>#DIV/0!</v>
      </c>
      <c r="AP68" s="104" t="e">
        <f t="shared" si="7"/>
        <v>#DIV/0!</v>
      </c>
      <c r="AQ68" s="104" t="e">
        <f t="shared" si="7"/>
        <v>#DIV/0!</v>
      </c>
      <c r="AR68" s="104" t="e">
        <f t="shared" si="7"/>
        <v>#DIV/0!</v>
      </c>
      <c r="AS68" s="104" t="e">
        <f t="shared" si="7"/>
        <v>#DIV/0!</v>
      </c>
      <c r="AT68" s="104" t="e">
        <f t="shared" si="7"/>
        <v>#DIV/0!</v>
      </c>
      <c r="AU68" s="104" t="e">
        <f t="shared" si="7"/>
        <v>#DIV/0!</v>
      </c>
      <c r="AV68" s="104" t="e">
        <f t="shared" si="7"/>
        <v>#DIV/0!</v>
      </c>
      <c r="AW68" s="104" t="e">
        <f t="shared" si="7"/>
        <v>#DIV/0!</v>
      </c>
      <c r="AX68" s="104" t="e">
        <f t="shared" si="7"/>
        <v>#DIV/0!</v>
      </c>
      <c r="AY68" s="104" t="e">
        <f t="shared" si="7"/>
        <v>#DIV/0!</v>
      </c>
      <c r="AZ68" s="104" t="e">
        <f t="shared" si="7"/>
        <v>#DIV/0!</v>
      </c>
      <c r="BA68" s="104" t="e">
        <f t="shared" si="5"/>
        <v>#DIV/0!</v>
      </c>
    </row>
    <row r="69" spans="1:53" s="105" customFormat="1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7"/>
        <v>#DIV/0!</v>
      </c>
      <c r="AL69" s="104" t="e">
        <f t="shared" si="7"/>
        <v>#DIV/0!</v>
      </c>
      <c r="AM69" s="104" t="e">
        <f t="shared" si="7"/>
        <v>#DIV/0!</v>
      </c>
      <c r="AN69" s="104" t="e">
        <f t="shared" si="7"/>
        <v>#DIV/0!</v>
      </c>
      <c r="AO69" s="104" t="e">
        <f t="shared" si="7"/>
        <v>#DIV/0!</v>
      </c>
      <c r="AP69" s="104" t="e">
        <f t="shared" si="7"/>
        <v>#DIV/0!</v>
      </c>
      <c r="AQ69" s="104" t="e">
        <f t="shared" si="7"/>
        <v>#DIV/0!</v>
      </c>
      <c r="AR69" s="104" t="e">
        <f t="shared" si="7"/>
        <v>#DIV/0!</v>
      </c>
      <c r="AS69" s="104" t="e">
        <f t="shared" si="7"/>
        <v>#DIV/0!</v>
      </c>
      <c r="AT69" s="104" t="e">
        <f t="shared" si="7"/>
        <v>#DIV/0!</v>
      </c>
      <c r="AU69" s="104" t="e">
        <f t="shared" si="7"/>
        <v>#DIV/0!</v>
      </c>
      <c r="AV69" s="104" t="e">
        <f t="shared" si="7"/>
        <v>#DIV/0!</v>
      </c>
      <c r="AW69" s="104" t="e">
        <f t="shared" si="7"/>
        <v>#DIV/0!</v>
      </c>
      <c r="AX69" s="104" t="e">
        <f t="shared" si="7"/>
        <v>#DIV/0!</v>
      </c>
      <c r="AY69" s="104" t="e">
        <f t="shared" si="7"/>
        <v>#DIV/0!</v>
      </c>
      <c r="AZ69" s="104" t="e">
        <f t="shared" si="7"/>
        <v>#DIV/0!</v>
      </c>
      <c r="BA69" s="104" t="e">
        <f t="shared" si="5"/>
        <v>#DIV/0!</v>
      </c>
    </row>
    <row r="70" spans="1:53" ht="15">
      <c r="A70" s="60">
        <v>63</v>
      </c>
      <c r="B70" s="60" t="s">
        <v>73</v>
      </c>
      <c r="C70" s="60">
        <v>35</v>
      </c>
      <c r="D70" s="60">
        <v>0</v>
      </c>
      <c r="E70" s="60">
        <v>7</v>
      </c>
      <c r="F70" s="60">
        <v>28</v>
      </c>
      <c r="G70" s="60">
        <v>0</v>
      </c>
      <c r="H70" s="60">
        <v>0</v>
      </c>
      <c r="I70" s="60">
        <v>0</v>
      </c>
      <c r="J70" s="60">
        <v>6959</v>
      </c>
      <c r="K70" s="60">
        <v>0</v>
      </c>
      <c r="L70" s="60">
        <v>1</v>
      </c>
      <c r="M70" s="60">
        <v>0</v>
      </c>
      <c r="N70" s="62">
        <v>0.0001734</v>
      </c>
      <c r="O70" s="60">
        <v>23911</v>
      </c>
      <c r="P70" s="60">
        <v>11740</v>
      </c>
      <c r="Q70" s="60">
        <v>6490</v>
      </c>
      <c r="R70" s="60">
        <v>5.735466711</v>
      </c>
      <c r="S70" s="60">
        <v>1.6225597870000008</v>
      </c>
      <c r="T70" s="60">
        <v>36</v>
      </c>
      <c r="U70" s="60">
        <v>0</v>
      </c>
      <c r="V70" s="60">
        <v>7</v>
      </c>
      <c r="W70" s="60">
        <v>29</v>
      </c>
      <c r="X70" s="60">
        <v>0</v>
      </c>
      <c r="Y70" s="60">
        <v>0</v>
      </c>
      <c r="Z70" s="60">
        <v>0</v>
      </c>
      <c r="AA70" s="60">
        <v>8368</v>
      </c>
      <c r="AB70" s="60">
        <v>0</v>
      </c>
      <c r="AC70" s="60">
        <v>8</v>
      </c>
      <c r="AD70" s="60">
        <v>0</v>
      </c>
      <c r="AE70" s="60">
        <v>0</v>
      </c>
      <c r="AF70" s="60">
        <v>28403</v>
      </c>
      <c r="AG70" s="60">
        <v>30272</v>
      </c>
      <c r="AH70" s="60">
        <v>14959</v>
      </c>
      <c r="AI70" s="60">
        <v>12.92</v>
      </c>
      <c r="AJ70" s="60">
        <v>2.75</v>
      </c>
      <c r="AK70" s="62">
        <f t="shared" si="7"/>
        <v>-2.7777777777777777</v>
      </c>
      <c r="AL70" s="62" t="e">
        <f t="shared" si="7"/>
        <v>#DIV/0!</v>
      </c>
      <c r="AM70" s="62">
        <f t="shared" si="7"/>
        <v>0</v>
      </c>
      <c r="AN70" s="62">
        <f t="shared" si="7"/>
        <v>-3.4482758620689653</v>
      </c>
      <c r="AO70" s="62" t="e">
        <f t="shared" si="7"/>
        <v>#DIV/0!</v>
      </c>
      <c r="AP70" s="62" t="e">
        <f t="shared" si="7"/>
        <v>#DIV/0!</v>
      </c>
      <c r="AQ70" s="62" t="e">
        <f t="shared" si="7"/>
        <v>#DIV/0!</v>
      </c>
      <c r="AR70" s="62">
        <f t="shared" si="7"/>
        <v>-16.83795411089866</v>
      </c>
      <c r="AS70" s="62" t="e">
        <f t="shared" si="7"/>
        <v>#DIV/0!</v>
      </c>
      <c r="AT70" s="70">
        <f t="shared" si="7"/>
        <v>-87.5</v>
      </c>
      <c r="AU70" s="62" t="e">
        <f t="shared" si="7"/>
        <v>#DIV/0!</v>
      </c>
      <c r="AV70" s="70" t="e">
        <f t="shared" si="7"/>
        <v>#DIV/0!</v>
      </c>
      <c r="AW70" s="62">
        <f t="shared" si="7"/>
        <v>-15.815230785480408</v>
      </c>
      <c r="AX70" s="62">
        <f t="shared" si="7"/>
        <v>-61.21828752642706</v>
      </c>
      <c r="AY70" s="62">
        <f t="shared" si="7"/>
        <v>-56.61474697506518</v>
      </c>
      <c r="AZ70" s="62">
        <f t="shared" si="7"/>
        <v>-55.607842794117644</v>
      </c>
      <c r="BA70" s="62">
        <f t="shared" si="5"/>
        <v>-40.99782592727269</v>
      </c>
    </row>
    <row r="71" spans="1:53" s="105" customFormat="1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aca="true" t="shared" si="8" ref="AK71:AZ86">(C71-T71)/T71*100</f>
        <v>#DIV/0!</v>
      </c>
      <c r="AL71" s="104" t="e">
        <f t="shared" si="8"/>
        <v>#DIV/0!</v>
      </c>
      <c r="AM71" s="104" t="e">
        <f t="shared" si="8"/>
        <v>#DIV/0!</v>
      </c>
      <c r="AN71" s="104" t="e">
        <f t="shared" si="8"/>
        <v>#DIV/0!</v>
      </c>
      <c r="AO71" s="104" t="e">
        <f t="shared" si="8"/>
        <v>#DIV/0!</v>
      </c>
      <c r="AP71" s="104" t="e">
        <f t="shared" si="8"/>
        <v>#DIV/0!</v>
      </c>
      <c r="AQ71" s="104" t="e">
        <f t="shared" si="8"/>
        <v>#DIV/0!</v>
      </c>
      <c r="AR71" s="104" t="e">
        <f t="shared" si="8"/>
        <v>#DIV/0!</v>
      </c>
      <c r="AS71" s="104" t="e">
        <f t="shared" si="8"/>
        <v>#DIV/0!</v>
      </c>
      <c r="AT71" s="104" t="e">
        <f t="shared" si="8"/>
        <v>#DIV/0!</v>
      </c>
      <c r="AU71" s="104" t="e">
        <f t="shared" si="8"/>
        <v>#DIV/0!</v>
      </c>
      <c r="AV71" s="104" t="e">
        <f t="shared" si="8"/>
        <v>#DIV/0!</v>
      </c>
      <c r="AW71" s="104" t="e">
        <f t="shared" si="8"/>
        <v>#DIV/0!</v>
      </c>
      <c r="AX71" s="104" t="e">
        <f t="shared" si="8"/>
        <v>#DIV/0!</v>
      </c>
      <c r="AY71" s="104" t="e">
        <f t="shared" si="8"/>
        <v>#DIV/0!</v>
      </c>
      <c r="AZ71" s="104" t="e">
        <f t="shared" si="8"/>
        <v>#DIV/0!</v>
      </c>
      <c r="BA71" s="104" t="e">
        <f t="shared" si="5"/>
        <v>#DIV/0!</v>
      </c>
    </row>
    <row r="72" spans="1:53" s="105" customFormat="1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8"/>
        <v>#DIV/0!</v>
      </c>
      <c r="AL72" s="104" t="e">
        <f t="shared" si="8"/>
        <v>#DIV/0!</v>
      </c>
      <c r="AM72" s="104" t="e">
        <f t="shared" si="8"/>
        <v>#DIV/0!</v>
      </c>
      <c r="AN72" s="104" t="e">
        <f t="shared" si="8"/>
        <v>#DIV/0!</v>
      </c>
      <c r="AO72" s="104" t="e">
        <f t="shared" si="8"/>
        <v>#DIV/0!</v>
      </c>
      <c r="AP72" s="104" t="e">
        <f t="shared" si="8"/>
        <v>#DIV/0!</v>
      </c>
      <c r="AQ72" s="104" t="e">
        <f t="shared" si="8"/>
        <v>#DIV/0!</v>
      </c>
      <c r="AR72" s="104" t="e">
        <f t="shared" si="8"/>
        <v>#DIV/0!</v>
      </c>
      <c r="AS72" s="104" t="e">
        <f t="shared" si="8"/>
        <v>#DIV/0!</v>
      </c>
      <c r="AT72" s="104" t="e">
        <f t="shared" si="8"/>
        <v>#DIV/0!</v>
      </c>
      <c r="AU72" s="104" t="e">
        <f t="shared" si="8"/>
        <v>#DIV/0!</v>
      </c>
      <c r="AV72" s="104" t="e">
        <f t="shared" si="8"/>
        <v>#DIV/0!</v>
      </c>
      <c r="AW72" s="104" t="e">
        <f t="shared" si="8"/>
        <v>#DIV/0!</v>
      </c>
      <c r="AX72" s="104" t="e">
        <f t="shared" si="8"/>
        <v>#DIV/0!</v>
      </c>
      <c r="AY72" s="104" t="e">
        <f t="shared" si="8"/>
        <v>#DIV/0!</v>
      </c>
      <c r="AZ72" s="104" t="e">
        <f t="shared" si="8"/>
        <v>#DIV/0!</v>
      </c>
      <c r="BA72" s="104" t="e">
        <f t="shared" si="5"/>
        <v>#DIV/0!</v>
      </c>
    </row>
    <row r="73" spans="1:53" s="105" customFormat="1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8"/>
        <v>#DIV/0!</v>
      </c>
      <c r="AL73" s="104" t="e">
        <f t="shared" si="8"/>
        <v>#DIV/0!</v>
      </c>
      <c r="AM73" s="104" t="e">
        <f t="shared" si="8"/>
        <v>#DIV/0!</v>
      </c>
      <c r="AN73" s="104" t="e">
        <f t="shared" si="8"/>
        <v>#DIV/0!</v>
      </c>
      <c r="AO73" s="104" t="e">
        <f t="shared" si="8"/>
        <v>#DIV/0!</v>
      </c>
      <c r="AP73" s="104" t="e">
        <f t="shared" si="8"/>
        <v>#DIV/0!</v>
      </c>
      <c r="AQ73" s="104" t="e">
        <f t="shared" si="8"/>
        <v>#DIV/0!</v>
      </c>
      <c r="AR73" s="104" t="e">
        <f t="shared" si="8"/>
        <v>#DIV/0!</v>
      </c>
      <c r="AS73" s="104" t="e">
        <f t="shared" si="8"/>
        <v>#DIV/0!</v>
      </c>
      <c r="AT73" s="104" t="e">
        <f t="shared" si="8"/>
        <v>#DIV/0!</v>
      </c>
      <c r="AU73" s="104" t="e">
        <f t="shared" si="8"/>
        <v>#DIV/0!</v>
      </c>
      <c r="AV73" s="104" t="e">
        <f t="shared" si="8"/>
        <v>#DIV/0!</v>
      </c>
      <c r="AW73" s="104" t="e">
        <f t="shared" si="8"/>
        <v>#DIV/0!</v>
      </c>
      <c r="AX73" s="104" t="e">
        <f t="shared" si="8"/>
        <v>#DIV/0!</v>
      </c>
      <c r="AY73" s="104" t="e">
        <f t="shared" si="8"/>
        <v>#DIV/0!</v>
      </c>
      <c r="AZ73" s="104" t="e">
        <f t="shared" si="8"/>
        <v>#DIV/0!</v>
      </c>
      <c r="BA73" s="104" t="e">
        <f t="shared" si="5"/>
        <v>#DIV/0!</v>
      </c>
    </row>
    <row r="74" spans="1:53" ht="15">
      <c r="A74" s="60">
        <v>67</v>
      </c>
      <c r="B74" s="60" t="s">
        <v>74</v>
      </c>
      <c r="C74" s="209">
        <v>702</v>
      </c>
      <c r="D74" s="207">
        <v>0</v>
      </c>
      <c r="E74" s="207">
        <v>58</v>
      </c>
      <c r="F74" s="207">
        <v>644</v>
      </c>
      <c r="G74" s="212">
        <v>10195</v>
      </c>
      <c r="H74" s="207">
        <v>0</v>
      </c>
      <c r="I74" s="212">
        <v>7866</v>
      </c>
      <c r="J74" s="207">
        <v>2303609</v>
      </c>
      <c r="K74" s="207">
        <v>28075</v>
      </c>
      <c r="L74" s="210">
        <v>6165931</v>
      </c>
      <c r="M74" s="208">
        <v>22.182247009130997</v>
      </c>
      <c r="N74" s="208">
        <v>1730.784190758</v>
      </c>
      <c r="O74" s="206">
        <v>2112495</v>
      </c>
      <c r="P74" s="206">
        <v>3431876</v>
      </c>
      <c r="Q74" s="206">
        <v>1476500</v>
      </c>
      <c r="R74" s="211">
        <v>1213.9782442131334</v>
      </c>
      <c r="S74" s="206">
        <v>312.6</v>
      </c>
      <c r="T74" s="139">
        <v>703</v>
      </c>
      <c r="U74" s="140">
        <v>0</v>
      </c>
      <c r="V74" s="140">
        <v>58</v>
      </c>
      <c r="W74" s="140">
        <v>645</v>
      </c>
      <c r="X74" s="141">
        <v>9800</v>
      </c>
      <c r="Y74" s="140">
        <v>0</v>
      </c>
      <c r="Z74" s="141">
        <v>7866</v>
      </c>
      <c r="AA74" s="140">
        <v>2300588</v>
      </c>
      <c r="AB74" s="140">
        <v>31881</v>
      </c>
      <c r="AC74" s="142">
        <v>6070960</v>
      </c>
      <c r="AD74" s="143">
        <v>26.7320231463085</v>
      </c>
      <c r="AE74" s="143">
        <v>1628.3235291970002</v>
      </c>
      <c r="AF74" s="144">
        <v>2107224</v>
      </c>
      <c r="AG74" s="144">
        <v>3554132</v>
      </c>
      <c r="AH74" s="144">
        <v>1500690</v>
      </c>
      <c r="AI74" s="145">
        <v>1268.1780046332665</v>
      </c>
      <c r="AJ74" s="144">
        <v>320.9</v>
      </c>
      <c r="AK74" s="62">
        <f t="shared" si="8"/>
        <v>-0.1422475106685633</v>
      </c>
      <c r="AL74" s="62" t="e">
        <f t="shared" si="8"/>
        <v>#DIV/0!</v>
      </c>
      <c r="AM74" s="62">
        <f t="shared" si="8"/>
        <v>0</v>
      </c>
      <c r="AN74" s="62">
        <f t="shared" si="8"/>
        <v>-0.15503875968992248</v>
      </c>
      <c r="AO74" s="62">
        <f t="shared" si="8"/>
        <v>4.030612244897959</v>
      </c>
      <c r="AP74" s="62" t="e">
        <f t="shared" si="8"/>
        <v>#DIV/0!</v>
      </c>
      <c r="AQ74" s="62">
        <f t="shared" si="8"/>
        <v>0</v>
      </c>
      <c r="AR74" s="62">
        <f t="shared" si="8"/>
        <v>0.1313142553121202</v>
      </c>
      <c r="AS74" s="62">
        <f t="shared" si="8"/>
        <v>-11.93814497663185</v>
      </c>
      <c r="AT74" s="62">
        <f t="shared" si="8"/>
        <v>1.5643489662260992</v>
      </c>
      <c r="AU74" s="62">
        <f t="shared" si="8"/>
        <v>-17.019946871495186</v>
      </c>
      <c r="AV74" s="62">
        <f t="shared" si="8"/>
        <v>6.292401953531175</v>
      </c>
      <c r="AW74" s="62">
        <f t="shared" si="8"/>
        <v>0.25013952005102447</v>
      </c>
      <c r="AX74" s="62">
        <f t="shared" si="8"/>
        <v>-3.4398272208235374</v>
      </c>
      <c r="AY74" s="62">
        <f t="shared" si="8"/>
        <v>-1.6119251810833684</v>
      </c>
      <c r="AZ74" s="62">
        <f t="shared" si="8"/>
        <v>-4.2738290856737144</v>
      </c>
      <c r="BA74" s="62">
        <f t="shared" si="5"/>
        <v>-2.5864755375506245</v>
      </c>
    </row>
    <row r="75" spans="1:53" s="105" customFormat="1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8"/>
        <v>#DIV/0!</v>
      </c>
      <c r="AL75" s="104" t="e">
        <f t="shared" si="8"/>
        <v>#DIV/0!</v>
      </c>
      <c r="AM75" s="104" t="e">
        <f t="shared" si="8"/>
        <v>#DIV/0!</v>
      </c>
      <c r="AN75" s="104" t="e">
        <f t="shared" si="8"/>
        <v>#DIV/0!</v>
      </c>
      <c r="AO75" s="104" t="e">
        <f t="shared" si="8"/>
        <v>#DIV/0!</v>
      </c>
      <c r="AP75" s="104" t="e">
        <f t="shared" si="8"/>
        <v>#DIV/0!</v>
      </c>
      <c r="AQ75" s="104" t="e">
        <f t="shared" si="8"/>
        <v>#DIV/0!</v>
      </c>
      <c r="AR75" s="104" t="e">
        <f t="shared" si="8"/>
        <v>#DIV/0!</v>
      </c>
      <c r="AS75" s="104" t="e">
        <f t="shared" si="8"/>
        <v>#DIV/0!</v>
      </c>
      <c r="AT75" s="104" t="e">
        <f t="shared" si="8"/>
        <v>#DIV/0!</v>
      </c>
      <c r="AU75" s="104" t="e">
        <f t="shared" si="8"/>
        <v>#DIV/0!</v>
      </c>
      <c r="AV75" s="104" t="e">
        <f t="shared" si="8"/>
        <v>#DIV/0!</v>
      </c>
      <c r="AW75" s="104" t="e">
        <f t="shared" si="8"/>
        <v>#DIV/0!</v>
      </c>
      <c r="AX75" s="104" t="e">
        <f t="shared" si="8"/>
        <v>#DIV/0!</v>
      </c>
      <c r="AY75" s="104" t="e">
        <f t="shared" si="8"/>
        <v>#DIV/0!</v>
      </c>
      <c r="AZ75" s="104" t="e">
        <f t="shared" si="8"/>
        <v>#DIV/0!</v>
      </c>
      <c r="BA75" s="104" t="e">
        <f t="shared" si="5"/>
        <v>#DIV/0!</v>
      </c>
    </row>
    <row r="76" spans="1:53" ht="15">
      <c r="A76" s="60">
        <v>69</v>
      </c>
      <c r="B76" s="60" t="s">
        <v>75</v>
      </c>
      <c r="C76" s="161">
        <v>64</v>
      </c>
      <c r="D76" s="161">
        <v>0</v>
      </c>
      <c r="E76" s="161">
        <v>12</v>
      </c>
      <c r="F76" s="161">
        <v>52</v>
      </c>
      <c r="G76" s="161">
        <v>0</v>
      </c>
      <c r="H76" s="161">
        <v>0</v>
      </c>
      <c r="I76" s="161">
        <v>0</v>
      </c>
      <c r="J76" s="164">
        <v>0</v>
      </c>
      <c r="K76" s="161">
        <v>0</v>
      </c>
      <c r="L76" s="161">
        <v>0</v>
      </c>
      <c r="M76" s="163">
        <v>0</v>
      </c>
      <c r="N76" s="163">
        <v>0</v>
      </c>
      <c r="O76" s="151">
        <v>89284</v>
      </c>
      <c r="P76" s="151">
        <v>193064</v>
      </c>
      <c r="Q76" s="151">
        <v>85100</v>
      </c>
      <c r="R76" s="163">
        <v>75.52</v>
      </c>
      <c r="S76" s="162">
        <v>16.36</v>
      </c>
      <c r="T76" s="60">
        <v>64</v>
      </c>
      <c r="U76" s="60">
        <v>0</v>
      </c>
      <c r="V76" s="60">
        <v>12</v>
      </c>
      <c r="W76" s="60">
        <v>52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92142</v>
      </c>
      <c r="AG76" s="60">
        <v>202477</v>
      </c>
      <c r="AH76" s="60">
        <v>86713</v>
      </c>
      <c r="AI76" s="60">
        <v>81.35</v>
      </c>
      <c r="AJ76" s="60">
        <v>16.45</v>
      </c>
      <c r="AK76" s="62">
        <f t="shared" si="8"/>
        <v>0</v>
      </c>
      <c r="AL76" s="62" t="e">
        <f t="shared" si="8"/>
        <v>#DIV/0!</v>
      </c>
      <c r="AM76" s="62">
        <f t="shared" si="8"/>
        <v>0</v>
      </c>
      <c r="AN76" s="62">
        <f t="shared" si="8"/>
        <v>0</v>
      </c>
      <c r="AO76" s="62" t="e">
        <f t="shared" si="8"/>
        <v>#DIV/0!</v>
      </c>
      <c r="AP76" s="62" t="e">
        <f t="shared" si="8"/>
        <v>#DIV/0!</v>
      </c>
      <c r="AQ76" s="62" t="e">
        <f t="shared" si="8"/>
        <v>#DIV/0!</v>
      </c>
      <c r="AR76" s="62" t="e">
        <f t="shared" si="8"/>
        <v>#DIV/0!</v>
      </c>
      <c r="AS76" s="62" t="e">
        <f t="shared" si="8"/>
        <v>#DIV/0!</v>
      </c>
      <c r="AT76" s="62" t="e">
        <f t="shared" si="8"/>
        <v>#DIV/0!</v>
      </c>
      <c r="AU76" s="62" t="e">
        <f t="shared" si="8"/>
        <v>#DIV/0!</v>
      </c>
      <c r="AV76" s="62" t="e">
        <f t="shared" si="8"/>
        <v>#DIV/0!</v>
      </c>
      <c r="AW76" s="62">
        <f t="shared" si="8"/>
        <v>-3.101734279698726</v>
      </c>
      <c r="AX76" s="62">
        <f t="shared" si="8"/>
        <v>-4.648923087560562</v>
      </c>
      <c r="AY76" s="62">
        <f t="shared" si="8"/>
        <v>-1.8601593763334219</v>
      </c>
      <c r="AZ76" s="62">
        <f t="shared" si="8"/>
        <v>-7.16656422864167</v>
      </c>
      <c r="BA76" s="62">
        <f t="shared" si="5"/>
        <v>-0.5471124620060782</v>
      </c>
    </row>
    <row r="77" spans="1:53" ht="15">
      <c r="A77" s="60">
        <v>70</v>
      </c>
      <c r="B77" s="60" t="s">
        <v>76</v>
      </c>
      <c r="C77" s="153">
        <v>40</v>
      </c>
      <c r="D77" s="153">
        <v>0</v>
      </c>
      <c r="E77" s="154">
        <v>5</v>
      </c>
      <c r="F77" s="153">
        <v>35</v>
      </c>
      <c r="G77" s="153">
        <v>0</v>
      </c>
      <c r="H77" s="153">
        <v>0</v>
      </c>
      <c r="I77" s="153">
        <v>0</v>
      </c>
      <c r="J77" s="154">
        <v>0</v>
      </c>
      <c r="K77" s="153">
        <v>0</v>
      </c>
      <c r="L77" s="153">
        <v>0</v>
      </c>
      <c r="M77" s="153">
        <v>0</v>
      </c>
      <c r="N77" s="153">
        <v>0</v>
      </c>
      <c r="O77" s="154">
        <v>6062</v>
      </c>
      <c r="P77" s="154">
        <v>26114</v>
      </c>
      <c r="Q77" s="154">
        <v>2406</v>
      </c>
      <c r="R77" s="155">
        <v>6.49</v>
      </c>
      <c r="S77" s="155">
        <v>0.68</v>
      </c>
      <c r="T77" s="60">
        <v>39</v>
      </c>
      <c r="U77" s="60">
        <v>0</v>
      </c>
      <c r="V77" s="60">
        <v>5</v>
      </c>
      <c r="W77" s="60">
        <v>34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5843</v>
      </c>
      <c r="AG77" s="60">
        <v>25584</v>
      </c>
      <c r="AH77" s="60">
        <v>2402</v>
      </c>
      <c r="AI77" s="60">
        <v>6.19</v>
      </c>
      <c r="AJ77" s="60">
        <v>0.63</v>
      </c>
      <c r="AK77" s="62">
        <f t="shared" si="8"/>
        <v>2.564102564102564</v>
      </c>
      <c r="AL77" s="62" t="e">
        <f t="shared" si="8"/>
        <v>#DIV/0!</v>
      </c>
      <c r="AM77" s="62">
        <f t="shared" si="8"/>
        <v>0</v>
      </c>
      <c r="AN77" s="62">
        <f t="shared" si="8"/>
        <v>2.941176470588235</v>
      </c>
      <c r="AO77" s="62" t="e">
        <f t="shared" si="8"/>
        <v>#DIV/0!</v>
      </c>
      <c r="AP77" s="62" t="e">
        <f t="shared" si="8"/>
        <v>#DIV/0!</v>
      </c>
      <c r="AQ77" s="62" t="e">
        <f t="shared" si="8"/>
        <v>#DIV/0!</v>
      </c>
      <c r="AR77" s="62" t="e">
        <f t="shared" si="8"/>
        <v>#DIV/0!</v>
      </c>
      <c r="AS77" s="62" t="e">
        <f t="shared" si="8"/>
        <v>#DIV/0!</v>
      </c>
      <c r="AT77" s="62" t="e">
        <f t="shared" si="8"/>
        <v>#DIV/0!</v>
      </c>
      <c r="AU77" s="62" t="e">
        <f t="shared" si="8"/>
        <v>#DIV/0!</v>
      </c>
      <c r="AV77" s="62" t="e">
        <f t="shared" si="8"/>
        <v>#DIV/0!</v>
      </c>
      <c r="AW77" s="62">
        <f t="shared" si="8"/>
        <v>3.7480746192024643</v>
      </c>
      <c r="AX77" s="62">
        <f t="shared" si="8"/>
        <v>2.071607254534084</v>
      </c>
      <c r="AY77" s="62">
        <f t="shared" si="8"/>
        <v>0.16652789342214822</v>
      </c>
      <c r="AZ77" s="62">
        <f t="shared" si="8"/>
        <v>4.846526655896604</v>
      </c>
      <c r="BA77" s="62">
        <f t="shared" si="5"/>
        <v>7.936507936507943</v>
      </c>
    </row>
    <row r="78" spans="1:53" ht="15">
      <c r="A78" s="60">
        <v>71</v>
      </c>
      <c r="B78" s="60" t="s">
        <v>77</v>
      </c>
      <c r="C78" s="150">
        <v>142</v>
      </c>
      <c r="D78" s="150">
        <v>0</v>
      </c>
      <c r="E78" s="151">
        <v>70</v>
      </c>
      <c r="F78" s="150">
        <v>72</v>
      </c>
      <c r="G78" s="150">
        <v>9160</v>
      </c>
      <c r="H78" s="150">
        <v>6560</v>
      </c>
      <c r="I78" s="150">
        <v>15720</v>
      </c>
      <c r="J78" s="151">
        <v>613877</v>
      </c>
      <c r="K78" s="150">
        <v>3188</v>
      </c>
      <c r="L78" s="150">
        <v>1104296</v>
      </c>
      <c r="M78" s="152">
        <v>2.117549147</v>
      </c>
      <c r="N78" s="152">
        <v>313.026368231001</v>
      </c>
      <c r="O78" s="151">
        <v>504392</v>
      </c>
      <c r="P78" s="151">
        <v>448131</v>
      </c>
      <c r="Q78" s="151">
        <v>279742</v>
      </c>
      <c r="R78" s="152">
        <v>207.362122344</v>
      </c>
      <c r="S78" s="152">
        <v>68.146762638</v>
      </c>
      <c r="T78" s="55">
        <v>143</v>
      </c>
      <c r="U78" s="55">
        <v>0</v>
      </c>
      <c r="V78" s="55">
        <v>70</v>
      </c>
      <c r="W78" s="55">
        <v>73</v>
      </c>
      <c r="X78" s="55">
        <v>9130</v>
      </c>
      <c r="Y78" s="55">
        <v>6415</v>
      </c>
      <c r="Z78" s="56">
        <v>15545</v>
      </c>
      <c r="AA78" s="146">
        <v>736764</v>
      </c>
      <c r="AB78" s="147">
        <v>3493</v>
      </c>
      <c r="AC78" s="60">
        <v>1095667</v>
      </c>
      <c r="AD78" s="148">
        <v>2.401650794</v>
      </c>
      <c r="AE78" s="148">
        <v>302.33637127298897</v>
      </c>
      <c r="AF78" s="57">
        <v>506023</v>
      </c>
      <c r="AG78" s="57">
        <v>471319</v>
      </c>
      <c r="AH78" s="57">
        <v>263076</v>
      </c>
      <c r="AI78" s="149">
        <v>220.490885083</v>
      </c>
      <c r="AJ78" s="149">
        <v>61.789800061</v>
      </c>
      <c r="AK78" s="62">
        <f t="shared" si="8"/>
        <v>-0.6993006993006993</v>
      </c>
      <c r="AL78" s="62" t="e">
        <f t="shared" si="8"/>
        <v>#DIV/0!</v>
      </c>
      <c r="AM78" s="62">
        <f t="shared" si="8"/>
        <v>0</v>
      </c>
      <c r="AN78" s="62">
        <f t="shared" si="8"/>
        <v>-1.36986301369863</v>
      </c>
      <c r="AO78" s="62">
        <f t="shared" si="8"/>
        <v>0.32858707557502737</v>
      </c>
      <c r="AP78" s="62">
        <f t="shared" si="8"/>
        <v>2.260327357755261</v>
      </c>
      <c r="AQ78" s="62">
        <f t="shared" si="8"/>
        <v>1.1257639112254743</v>
      </c>
      <c r="AR78" s="62">
        <f t="shared" si="8"/>
        <v>-16.679289433251355</v>
      </c>
      <c r="AS78" s="62">
        <f t="shared" si="8"/>
        <v>-8.731749212711136</v>
      </c>
      <c r="AT78" s="62">
        <f t="shared" si="8"/>
        <v>0.7875568032988125</v>
      </c>
      <c r="AU78" s="62">
        <f t="shared" si="8"/>
        <v>-11.829431976945436</v>
      </c>
      <c r="AV78" s="62">
        <f t="shared" si="8"/>
        <v>3.5357958796031568</v>
      </c>
      <c r="AW78" s="62">
        <f t="shared" si="8"/>
        <v>-0.32231736502095754</v>
      </c>
      <c r="AX78" s="62">
        <f t="shared" si="8"/>
        <v>-4.919810149813609</v>
      </c>
      <c r="AY78" s="62">
        <f t="shared" si="8"/>
        <v>6.3350514680168475</v>
      </c>
      <c r="AZ78" s="62">
        <f t="shared" si="8"/>
        <v>-5.954333547193072</v>
      </c>
      <c r="BA78" s="62">
        <f t="shared" si="5"/>
        <v>10.288045228701646</v>
      </c>
    </row>
    <row r="79" spans="1:53" s="105" customFormat="1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8"/>
        <v>#DIV/0!</v>
      </c>
      <c r="AL79" s="104" t="e">
        <f t="shared" si="8"/>
        <v>#DIV/0!</v>
      </c>
      <c r="AM79" s="104" t="e">
        <f t="shared" si="8"/>
        <v>#DIV/0!</v>
      </c>
      <c r="AN79" s="104" t="e">
        <f t="shared" si="8"/>
        <v>#DIV/0!</v>
      </c>
      <c r="AO79" s="104" t="e">
        <f t="shared" si="8"/>
        <v>#DIV/0!</v>
      </c>
      <c r="AP79" s="104" t="e">
        <f t="shared" si="8"/>
        <v>#DIV/0!</v>
      </c>
      <c r="AQ79" s="104" t="e">
        <f t="shared" si="8"/>
        <v>#DIV/0!</v>
      </c>
      <c r="AR79" s="104" t="e">
        <f t="shared" si="8"/>
        <v>#DIV/0!</v>
      </c>
      <c r="AS79" s="104" t="e">
        <f t="shared" si="8"/>
        <v>#DIV/0!</v>
      </c>
      <c r="AT79" s="104" t="e">
        <f t="shared" si="8"/>
        <v>#DIV/0!</v>
      </c>
      <c r="AU79" s="104" t="e">
        <f t="shared" si="8"/>
        <v>#DIV/0!</v>
      </c>
      <c r="AV79" s="104" t="e">
        <f t="shared" si="8"/>
        <v>#DIV/0!</v>
      </c>
      <c r="AW79" s="104" t="e">
        <f t="shared" si="8"/>
        <v>#DIV/0!</v>
      </c>
      <c r="AX79" s="104" t="e">
        <f t="shared" si="8"/>
        <v>#DIV/0!</v>
      </c>
      <c r="AY79" s="104" t="e">
        <f t="shared" si="8"/>
        <v>#DIV/0!</v>
      </c>
      <c r="AZ79" s="104" t="e">
        <f t="shared" si="8"/>
        <v>#DIV/0!</v>
      </c>
      <c r="BA79" s="104" t="e">
        <f t="shared" si="5"/>
        <v>#DIV/0!</v>
      </c>
    </row>
    <row r="80" spans="1:53" s="105" customFormat="1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8"/>
        <v>#DIV/0!</v>
      </c>
      <c r="AL80" s="104" t="e">
        <f t="shared" si="8"/>
        <v>#DIV/0!</v>
      </c>
      <c r="AM80" s="104" t="e">
        <f t="shared" si="8"/>
        <v>#DIV/0!</v>
      </c>
      <c r="AN80" s="104" t="e">
        <f t="shared" si="8"/>
        <v>#DIV/0!</v>
      </c>
      <c r="AO80" s="104" t="e">
        <f t="shared" si="8"/>
        <v>#DIV/0!</v>
      </c>
      <c r="AP80" s="104" t="e">
        <f t="shared" si="8"/>
        <v>#DIV/0!</v>
      </c>
      <c r="AQ80" s="104" t="e">
        <f t="shared" si="8"/>
        <v>#DIV/0!</v>
      </c>
      <c r="AR80" s="104" t="e">
        <f t="shared" si="8"/>
        <v>#DIV/0!</v>
      </c>
      <c r="AS80" s="104" t="e">
        <f t="shared" si="8"/>
        <v>#DIV/0!</v>
      </c>
      <c r="AT80" s="104" t="e">
        <f t="shared" si="8"/>
        <v>#DIV/0!</v>
      </c>
      <c r="AU80" s="104" t="e">
        <f t="shared" si="8"/>
        <v>#DIV/0!</v>
      </c>
      <c r="AV80" s="104" t="e">
        <f t="shared" si="8"/>
        <v>#DIV/0!</v>
      </c>
      <c r="AW80" s="104" t="e">
        <f t="shared" si="8"/>
        <v>#DIV/0!</v>
      </c>
      <c r="AX80" s="104" t="e">
        <f t="shared" si="8"/>
        <v>#DIV/0!</v>
      </c>
      <c r="AY80" s="104" t="e">
        <f t="shared" si="8"/>
        <v>#DIV/0!</v>
      </c>
      <c r="AZ80" s="104" t="e">
        <f t="shared" si="8"/>
        <v>#DIV/0!</v>
      </c>
      <c r="BA80" s="104" t="e">
        <f t="shared" si="5"/>
        <v>#DIV/0!</v>
      </c>
    </row>
    <row r="81" spans="1:53" s="105" customFormat="1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8"/>
        <v>#DIV/0!</v>
      </c>
      <c r="AL81" s="104" t="e">
        <f t="shared" si="8"/>
        <v>#DIV/0!</v>
      </c>
      <c r="AM81" s="104" t="e">
        <f t="shared" si="8"/>
        <v>#DIV/0!</v>
      </c>
      <c r="AN81" s="104" t="e">
        <f t="shared" si="8"/>
        <v>#DIV/0!</v>
      </c>
      <c r="AO81" s="104" t="e">
        <f t="shared" si="8"/>
        <v>#DIV/0!</v>
      </c>
      <c r="AP81" s="104" t="e">
        <f t="shared" si="8"/>
        <v>#DIV/0!</v>
      </c>
      <c r="AQ81" s="104" t="e">
        <f t="shared" si="8"/>
        <v>#DIV/0!</v>
      </c>
      <c r="AR81" s="104" t="e">
        <f t="shared" si="8"/>
        <v>#DIV/0!</v>
      </c>
      <c r="AS81" s="104" t="e">
        <f t="shared" si="8"/>
        <v>#DIV/0!</v>
      </c>
      <c r="AT81" s="104" t="e">
        <f t="shared" si="8"/>
        <v>#DIV/0!</v>
      </c>
      <c r="AU81" s="104" t="e">
        <f t="shared" si="8"/>
        <v>#DIV/0!</v>
      </c>
      <c r="AV81" s="104" t="e">
        <f t="shared" si="8"/>
        <v>#DIV/0!</v>
      </c>
      <c r="AW81" s="104" t="e">
        <f t="shared" si="8"/>
        <v>#DIV/0!</v>
      </c>
      <c r="AX81" s="104" t="e">
        <f t="shared" si="8"/>
        <v>#DIV/0!</v>
      </c>
      <c r="AY81" s="104" t="e">
        <f t="shared" si="8"/>
        <v>#DIV/0!</v>
      </c>
      <c r="AZ81" s="104" t="e">
        <f t="shared" si="8"/>
        <v>#DIV/0!</v>
      </c>
      <c r="BA81" s="104" t="e">
        <f t="shared" si="5"/>
        <v>#DIV/0!</v>
      </c>
    </row>
    <row r="82" spans="1:53" s="105" customFormat="1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8"/>
        <v>#DIV/0!</v>
      </c>
      <c r="AL82" s="104" t="e">
        <f t="shared" si="8"/>
        <v>#DIV/0!</v>
      </c>
      <c r="AM82" s="104" t="e">
        <f t="shared" si="8"/>
        <v>#DIV/0!</v>
      </c>
      <c r="AN82" s="104" t="e">
        <f t="shared" si="8"/>
        <v>#DIV/0!</v>
      </c>
      <c r="AO82" s="104" t="e">
        <f t="shared" si="8"/>
        <v>#DIV/0!</v>
      </c>
      <c r="AP82" s="104" t="e">
        <f t="shared" si="8"/>
        <v>#DIV/0!</v>
      </c>
      <c r="AQ82" s="104" t="e">
        <f t="shared" si="8"/>
        <v>#DIV/0!</v>
      </c>
      <c r="AR82" s="104" t="e">
        <f t="shared" si="8"/>
        <v>#DIV/0!</v>
      </c>
      <c r="AS82" s="104" t="e">
        <f t="shared" si="8"/>
        <v>#DIV/0!</v>
      </c>
      <c r="AT82" s="104" t="e">
        <f t="shared" si="8"/>
        <v>#DIV/0!</v>
      </c>
      <c r="AU82" s="104" t="e">
        <f t="shared" si="8"/>
        <v>#DIV/0!</v>
      </c>
      <c r="AV82" s="104" t="e">
        <f t="shared" si="8"/>
        <v>#DIV/0!</v>
      </c>
      <c r="AW82" s="104" t="e">
        <f t="shared" si="8"/>
        <v>#DIV/0!</v>
      </c>
      <c r="AX82" s="104" t="e">
        <f t="shared" si="8"/>
        <v>#DIV/0!</v>
      </c>
      <c r="AY82" s="104" t="e">
        <f t="shared" si="8"/>
        <v>#DIV/0!</v>
      </c>
      <c r="AZ82" s="104" t="e">
        <f t="shared" si="8"/>
        <v>#DIV/0!</v>
      </c>
      <c r="BA82" s="104" t="e">
        <f t="shared" si="5"/>
        <v>#DIV/0!</v>
      </c>
    </row>
    <row r="83" spans="1:53" s="105" customFormat="1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8"/>
        <v>#DIV/0!</v>
      </c>
      <c r="AL83" s="104" t="e">
        <f t="shared" si="8"/>
        <v>#DIV/0!</v>
      </c>
      <c r="AM83" s="104" t="e">
        <f t="shared" si="8"/>
        <v>#DIV/0!</v>
      </c>
      <c r="AN83" s="104" t="e">
        <f t="shared" si="8"/>
        <v>#DIV/0!</v>
      </c>
      <c r="AO83" s="104" t="e">
        <f t="shared" si="8"/>
        <v>#DIV/0!</v>
      </c>
      <c r="AP83" s="104" t="e">
        <f t="shared" si="8"/>
        <v>#DIV/0!</v>
      </c>
      <c r="AQ83" s="104" t="e">
        <f t="shared" si="8"/>
        <v>#DIV/0!</v>
      </c>
      <c r="AR83" s="104" t="e">
        <f t="shared" si="8"/>
        <v>#DIV/0!</v>
      </c>
      <c r="AS83" s="104" t="e">
        <f t="shared" si="8"/>
        <v>#DIV/0!</v>
      </c>
      <c r="AT83" s="104" t="e">
        <f t="shared" si="8"/>
        <v>#DIV/0!</v>
      </c>
      <c r="AU83" s="104" t="e">
        <f t="shared" si="8"/>
        <v>#DIV/0!</v>
      </c>
      <c r="AV83" s="104" t="e">
        <f t="shared" si="8"/>
        <v>#DIV/0!</v>
      </c>
      <c r="AW83" s="104" t="e">
        <f t="shared" si="8"/>
        <v>#DIV/0!</v>
      </c>
      <c r="AX83" s="104" t="e">
        <f t="shared" si="8"/>
        <v>#DIV/0!</v>
      </c>
      <c r="AY83" s="104" t="e">
        <f t="shared" si="8"/>
        <v>#DIV/0!</v>
      </c>
      <c r="AZ83" s="104" t="e">
        <f t="shared" si="8"/>
        <v>#DIV/0!</v>
      </c>
      <c r="BA83" s="104" t="e">
        <f t="shared" si="5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8"/>
        <v>#DIV/0!</v>
      </c>
      <c r="AL84" s="62" t="e">
        <f t="shared" si="8"/>
        <v>#DIV/0!</v>
      </c>
      <c r="AM84" s="62" t="e">
        <f t="shared" si="8"/>
        <v>#DIV/0!</v>
      </c>
      <c r="AN84" s="62" t="e">
        <f t="shared" si="8"/>
        <v>#DIV/0!</v>
      </c>
      <c r="AO84" s="62" t="e">
        <f t="shared" si="8"/>
        <v>#DIV/0!</v>
      </c>
      <c r="AP84" s="62" t="e">
        <f t="shared" si="8"/>
        <v>#DIV/0!</v>
      </c>
      <c r="AQ84" s="62" t="e">
        <f t="shared" si="8"/>
        <v>#DIV/0!</v>
      </c>
      <c r="AR84" s="62" t="e">
        <f t="shared" si="8"/>
        <v>#DIV/0!</v>
      </c>
      <c r="AS84" s="62" t="e">
        <f t="shared" si="8"/>
        <v>#DIV/0!</v>
      </c>
      <c r="AT84" s="62" t="e">
        <f t="shared" si="8"/>
        <v>#DIV/0!</v>
      </c>
      <c r="AU84" s="62" t="e">
        <f t="shared" si="8"/>
        <v>#DIV/0!</v>
      </c>
      <c r="AV84" s="62" t="e">
        <f t="shared" si="8"/>
        <v>#DIV/0!</v>
      </c>
      <c r="AW84" s="62" t="e">
        <f t="shared" si="8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s="105" customFormat="1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8"/>
        <v>#DIV/0!</v>
      </c>
      <c r="AL85" s="104" t="e">
        <f t="shared" si="8"/>
        <v>#DIV/0!</v>
      </c>
      <c r="AM85" s="104" t="e">
        <f t="shared" si="8"/>
        <v>#DIV/0!</v>
      </c>
      <c r="AN85" s="104" t="e">
        <f t="shared" si="8"/>
        <v>#DIV/0!</v>
      </c>
      <c r="AO85" s="104" t="e">
        <f t="shared" si="8"/>
        <v>#DIV/0!</v>
      </c>
      <c r="AP85" s="104" t="e">
        <f t="shared" si="8"/>
        <v>#DIV/0!</v>
      </c>
      <c r="AQ85" s="104" t="e">
        <f t="shared" si="8"/>
        <v>#DIV/0!</v>
      </c>
      <c r="AR85" s="104" t="e">
        <f t="shared" si="8"/>
        <v>#DIV/0!</v>
      </c>
      <c r="AS85" s="104" t="e">
        <f t="shared" si="8"/>
        <v>#DIV/0!</v>
      </c>
      <c r="AT85" s="104" t="e">
        <f t="shared" si="8"/>
        <v>#DIV/0!</v>
      </c>
      <c r="AU85" s="104" t="e">
        <f t="shared" si="8"/>
        <v>#DIV/0!</v>
      </c>
      <c r="AV85" s="104" t="e">
        <f t="shared" si="8"/>
        <v>#DIV/0!</v>
      </c>
      <c r="AW85" s="104" t="e">
        <f t="shared" si="8"/>
        <v>#DIV/0!</v>
      </c>
      <c r="AX85" s="104" t="e">
        <f t="shared" si="8"/>
        <v>#DIV/0!</v>
      </c>
      <c r="AY85" s="104" t="e">
        <f t="shared" si="8"/>
        <v>#DIV/0!</v>
      </c>
      <c r="AZ85" s="104" t="e">
        <f t="shared" si="8"/>
        <v>#DIV/0!</v>
      </c>
      <c r="BA85" s="104" t="e">
        <f t="shared" si="5"/>
        <v>#DIV/0!</v>
      </c>
    </row>
    <row r="86" spans="1:53" s="105" customFormat="1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8"/>
        <v>#DIV/0!</v>
      </c>
      <c r="AL86" s="104" t="e">
        <f t="shared" si="8"/>
        <v>#DIV/0!</v>
      </c>
      <c r="AM86" s="104" t="e">
        <f t="shared" si="8"/>
        <v>#DIV/0!</v>
      </c>
      <c r="AN86" s="104" t="e">
        <f t="shared" si="8"/>
        <v>#DIV/0!</v>
      </c>
      <c r="AO86" s="104" t="e">
        <f t="shared" si="8"/>
        <v>#DIV/0!</v>
      </c>
      <c r="AP86" s="104" t="e">
        <f t="shared" si="8"/>
        <v>#DIV/0!</v>
      </c>
      <c r="AQ86" s="104" t="e">
        <f t="shared" si="8"/>
        <v>#DIV/0!</v>
      </c>
      <c r="AR86" s="104" t="e">
        <f t="shared" si="8"/>
        <v>#DIV/0!</v>
      </c>
      <c r="AS86" s="104" t="e">
        <f t="shared" si="8"/>
        <v>#DIV/0!</v>
      </c>
      <c r="AT86" s="104" t="e">
        <f t="shared" si="8"/>
        <v>#DIV/0!</v>
      </c>
      <c r="AU86" s="104" t="e">
        <f t="shared" si="8"/>
        <v>#DIV/0!</v>
      </c>
      <c r="AV86" s="104" t="e">
        <f t="shared" si="8"/>
        <v>#DIV/0!</v>
      </c>
      <c r="AW86" s="104" t="e">
        <f t="shared" si="8"/>
        <v>#DIV/0!</v>
      </c>
      <c r="AX86" s="104" t="e">
        <f t="shared" si="8"/>
        <v>#DIV/0!</v>
      </c>
      <c r="AY86" s="104" t="e">
        <f t="shared" si="8"/>
        <v>#DIV/0!</v>
      </c>
      <c r="AZ86" s="104" t="e">
        <f t="shared" si="8"/>
        <v>#DIV/0!</v>
      </c>
      <c r="BA86" s="104" t="e">
        <f t="shared" si="5"/>
        <v>#DIV/0!</v>
      </c>
    </row>
    <row r="87" spans="1:53" ht="15">
      <c r="A87" s="60">
        <v>80</v>
      </c>
      <c r="B87" s="60" t="s">
        <v>79</v>
      </c>
      <c r="C87" s="60">
        <v>298</v>
      </c>
      <c r="D87" s="60">
        <v>0</v>
      </c>
      <c r="E87" s="60">
        <v>97</v>
      </c>
      <c r="F87" s="60">
        <v>201</v>
      </c>
      <c r="G87" s="60">
        <v>15</v>
      </c>
      <c r="H87" s="60">
        <v>0</v>
      </c>
      <c r="I87" s="60">
        <v>0</v>
      </c>
      <c r="J87" s="60">
        <v>1263328</v>
      </c>
      <c r="K87" s="60">
        <v>2273</v>
      </c>
      <c r="L87" s="60">
        <v>2058646</v>
      </c>
      <c r="M87" s="60">
        <v>1.07</v>
      </c>
      <c r="N87" s="60">
        <v>622.97</v>
      </c>
      <c r="O87" s="60">
        <v>758525</v>
      </c>
      <c r="P87" s="60">
        <v>1329231</v>
      </c>
      <c r="Q87" s="60">
        <v>524882</v>
      </c>
      <c r="R87" s="60">
        <v>476.10517948199976</v>
      </c>
      <c r="S87" s="60">
        <v>88.5068013279998</v>
      </c>
      <c r="T87" s="60">
        <v>307</v>
      </c>
      <c r="U87" s="60">
        <v>0</v>
      </c>
      <c r="V87" s="60">
        <v>97</v>
      </c>
      <c r="W87" s="60">
        <v>210</v>
      </c>
      <c r="X87" s="60">
        <v>14</v>
      </c>
      <c r="Y87" s="60">
        <v>0</v>
      </c>
      <c r="Z87" s="60">
        <v>0</v>
      </c>
      <c r="AA87" s="60">
        <v>1104793</v>
      </c>
      <c r="AB87" s="60">
        <v>2649</v>
      </c>
      <c r="AC87" s="60">
        <v>1927354</v>
      </c>
      <c r="AD87" s="60">
        <v>1.3310422</v>
      </c>
      <c r="AE87" s="60">
        <v>575.367927</v>
      </c>
      <c r="AF87" s="60">
        <v>753505</v>
      </c>
      <c r="AG87" s="60">
        <v>1410061</v>
      </c>
      <c r="AH87" s="60">
        <v>530617</v>
      </c>
      <c r="AI87" s="60">
        <v>507.1258601999998</v>
      </c>
      <c r="AJ87" s="60">
        <v>88.30715021100016</v>
      </c>
      <c r="AK87" s="62">
        <f aca="true" t="shared" si="9" ref="AK87:AZ89">(C87-T87)/T87*100</f>
        <v>-2.9315960912052117</v>
      </c>
      <c r="AL87" s="62" t="e">
        <f t="shared" si="9"/>
        <v>#DIV/0!</v>
      </c>
      <c r="AM87" s="62">
        <f t="shared" si="9"/>
        <v>0</v>
      </c>
      <c r="AN87" s="62">
        <f t="shared" si="9"/>
        <v>-4.285714285714286</v>
      </c>
      <c r="AO87" s="62">
        <f t="shared" si="9"/>
        <v>7.142857142857142</v>
      </c>
      <c r="AP87" s="62" t="e">
        <f t="shared" si="9"/>
        <v>#DIV/0!</v>
      </c>
      <c r="AQ87" s="62" t="e">
        <f t="shared" si="9"/>
        <v>#DIV/0!</v>
      </c>
      <c r="AR87" s="62">
        <f t="shared" si="9"/>
        <v>14.349746966173754</v>
      </c>
      <c r="AS87" s="62">
        <f t="shared" si="9"/>
        <v>-14.194035485088714</v>
      </c>
      <c r="AT87" s="62">
        <f t="shared" si="9"/>
        <v>6.812033492549889</v>
      </c>
      <c r="AU87" s="102">
        <f t="shared" si="9"/>
        <v>-19.61186504830575</v>
      </c>
      <c r="AV87" s="62">
        <f t="shared" si="9"/>
        <v>8.273327512049523</v>
      </c>
      <c r="AW87" s="62">
        <f t="shared" si="9"/>
        <v>0.666219865827035</v>
      </c>
      <c r="AX87" s="62">
        <f t="shared" si="9"/>
        <v>-5.7323761170616025</v>
      </c>
      <c r="AY87" s="62">
        <f t="shared" si="9"/>
        <v>-1.080817237291681</v>
      </c>
      <c r="AZ87" s="62">
        <f t="shared" si="9"/>
        <v>-6.116958954876832</v>
      </c>
      <c r="BA87" s="62">
        <f t="shared" si="5"/>
        <v>0.22608714755553566</v>
      </c>
    </row>
    <row r="88" spans="1:53" s="105" customFormat="1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9"/>
        <v>#DIV/0!</v>
      </c>
      <c r="AL88" s="104" t="e">
        <f t="shared" si="9"/>
        <v>#DIV/0!</v>
      </c>
      <c r="AM88" s="104" t="e">
        <f t="shared" si="9"/>
        <v>#DIV/0!</v>
      </c>
      <c r="AN88" s="104" t="e">
        <f t="shared" si="9"/>
        <v>#DIV/0!</v>
      </c>
      <c r="AO88" s="104" t="e">
        <f t="shared" si="9"/>
        <v>#DIV/0!</v>
      </c>
      <c r="AP88" s="104" t="e">
        <f t="shared" si="9"/>
        <v>#DIV/0!</v>
      </c>
      <c r="AQ88" s="104" t="e">
        <f t="shared" si="9"/>
        <v>#DIV/0!</v>
      </c>
      <c r="AR88" s="104" t="e">
        <f t="shared" si="9"/>
        <v>#DIV/0!</v>
      </c>
      <c r="AS88" s="104" t="e">
        <f t="shared" si="9"/>
        <v>#DIV/0!</v>
      </c>
      <c r="AT88" s="104" t="e">
        <f t="shared" si="9"/>
        <v>#DIV/0!</v>
      </c>
      <c r="AU88" s="104" t="e">
        <f t="shared" si="9"/>
        <v>#DIV/0!</v>
      </c>
      <c r="AV88" s="104" t="e">
        <f t="shared" si="9"/>
        <v>#DIV/0!</v>
      </c>
      <c r="AW88" s="104" t="e">
        <f t="shared" si="9"/>
        <v>#DIV/0!</v>
      </c>
      <c r="AX88" s="104" t="e">
        <f t="shared" si="9"/>
        <v>#DIV/0!</v>
      </c>
      <c r="AY88" s="104" t="e">
        <f t="shared" si="9"/>
        <v>#DIV/0!</v>
      </c>
      <c r="AZ88" s="104" t="e">
        <f t="shared" si="9"/>
        <v>#DIV/0!</v>
      </c>
      <c r="BA88" s="104" t="e">
        <f t="shared" si="5"/>
        <v>#DIV/0!</v>
      </c>
    </row>
    <row r="89" spans="1:53" ht="15">
      <c r="A89" s="60">
        <v>82</v>
      </c>
      <c r="B89" s="60" t="s">
        <v>116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2" t="e">
        <f t="shared" si="9"/>
        <v>#DIV/0!</v>
      </c>
      <c r="AL89" s="62" t="e">
        <f t="shared" si="9"/>
        <v>#DIV/0!</v>
      </c>
      <c r="AM89" s="62" t="e">
        <f t="shared" si="9"/>
        <v>#DIV/0!</v>
      </c>
      <c r="AN89" s="62" t="e">
        <f t="shared" si="9"/>
        <v>#DIV/0!</v>
      </c>
      <c r="AO89" s="62" t="e">
        <f t="shared" si="9"/>
        <v>#DIV/0!</v>
      </c>
      <c r="AP89" s="62" t="e">
        <f t="shared" si="9"/>
        <v>#DIV/0!</v>
      </c>
      <c r="AQ89" s="62" t="e">
        <f t="shared" si="9"/>
        <v>#DIV/0!</v>
      </c>
      <c r="AR89" s="62" t="e">
        <f t="shared" si="9"/>
        <v>#DIV/0!</v>
      </c>
      <c r="AS89" s="62" t="e">
        <f t="shared" si="9"/>
        <v>#DIV/0!</v>
      </c>
      <c r="AT89" s="62" t="e">
        <f t="shared" si="9"/>
        <v>#DIV/0!</v>
      </c>
      <c r="AU89" s="62" t="e">
        <f t="shared" si="9"/>
        <v>#DIV/0!</v>
      </c>
      <c r="AV89" s="62" t="e">
        <f t="shared" si="9"/>
        <v>#DIV/0!</v>
      </c>
      <c r="AW89" s="62" t="e">
        <f t="shared" si="9"/>
        <v>#DIV/0!</v>
      </c>
      <c r="AX89" s="62" t="e">
        <f t="shared" si="9"/>
        <v>#DIV/0!</v>
      </c>
      <c r="AY89" s="62" t="e">
        <f t="shared" si="9"/>
        <v>#DIV/0!</v>
      </c>
      <c r="AZ89" s="62" t="e">
        <f t="shared" si="5"/>
        <v>#DIV/0!</v>
      </c>
      <c r="BA89" s="62" t="e">
        <f t="shared" si="5"/>
        <v>#DIV/0!</v>
      </c>
    </row>
  </sheetData>
  <sheetProtection/>
  <mergeCells count="38">
    <mergeCell ref="T2:U2"/>
    <mergeCell ref="V2:W2"/>
    <mergeCell ref="X2:Y2"/>
    <mergeCell ref="Z2:Z3"/>
    <mergeCell ref="A1:A7"/>
    <mergeCell ref="B1:S1"/>
    <mergeCell ref="T1:AJ1"/>
    <mergeCell ref="AG3:AH3"/>
    <mergeCell ref="AK1:BA1"/>
    <mergeCell ref="B2:B3"/>
    <mergeCell ref="C2:D2"/>
    <mergeCell ref="E2:F2"/>
    <mergeCell ref="G2:H2"/>
    <mergeCell ref="I2:I3"/>
    <mergeCell ref="J2:N2"/>
    <mergeCell ref="AF2:AJ2"/>
    <mergeCell ref="AK2:AL2"/>
    <mergeCell ref="AM2:AN2"/>
    <mergeCell ref="AO2:AP2"/>
    <mergeCell ref="B7:S7"/>
    <mergeCell ref="AU3:AV3"/>
    <mergeCell ref="AW2:BA2"/>
    <mergeCell ref="K3:L3"/>
    <mergeCell ref="M3:N3"/>
    <mergeCell ref="P3:Q3"/>
    <mergeCell ref="R3:S3"/>
    <mergeCell ref="AB3:AC3"/>
    <mergeCell ref="AD3:AE3"/>
    <mergeCell ref="AX3:AY3"/>
    <mergeCell ref="AZ3:BA3"/>
    <mergeCell ref="B5:S5"/>
    <mergeCell ref="B6:S6"/>
    <mergeCell ref="AI3:AJ3"/>
    <mergeCell ref="AS3:AT3"/>
    <mergeCell ref="AQ2:AQ3"/>
    <mergeCell ref="AR2:AV2"/>
    <mergeCell ref="AA2:AE2"/>
    <mergeCell ref="O2:S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61">
      <selection activeCell="S82" sqref="S82"/>
    </sheetView>
  </sheetViews>
  <sheetFormatPr defaultColWidth="9.140625" defaultRowHeight="15"/>
  <cols>
    <col min="1" max="1" width="3.7109375" style="0" customWidth="1"/>
    <col min="2" max="2" width="26.140625" style="0" customWidth="1"/>
    <col min="4" max="4" width="5.140625" style="0" customWidth="1"/>
    <col min="5" max="5" width="7.28125" style="0" customWidth="1"/>
    <col min="6" max="6" width="6.7109375" style="0" customWidth="1"/>
    <col min="7" max="7" width="7.28125" style="0" customWidth="1"/>
    <col min="8" max="8" width="7.140625" style="0" customWidth="1"/>
    <col min="9" max="9" width="10.421875" style="0" customWidth="1"/>
    <col min="11" max="11" width="7.57421875" style="0" customWidth="1"/>
    <col min="13" max="13" width="8.00390625" style="0" customWidth="1"/>
    <col min="15" max="15" width="10.28125" style="0" customWidth="1"/>
    <col min="16" max="16" width="10.140625" style="0" customWidth="1"/>
    <col min="17" max="17" width="8.7109375" style="0" customWidth="1"/>
    <col min="18" max="18" width="10.57421875" style="0" customWidth="1"/>
    <col min="19" max="19" width="9.421875" style="0" customWidth="1"/>
  </cols>
  <sheetData>
    <row r="1" spans="1:19" ht="18.75">
      <c r="A1" s="919"/>
      <c r="B1" s="920" t="s">
        <v>122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9" ht="15.75">
      <c r="A2" s="919"/>
      <c r="B2" s="921" t="s">
        <v>0</v>
      </c>
      <c r="C2" s="921" t="s">
        <v>1</v>
      </c>
      <c r="D2" s="921"/>
      <c r="E2" s="921" t="s">
        <v>1</v>
      </c>
      <c r="F2" s="921"/>
      <c r="G2" s="921" t="s">
        <v>2</v>
      </c>
      <c r="H2" s="921"/>
      <c r="I2" s="924" t="s">
        <v>3</v>
      </c>
      <c r="J2" s="921" t="s">
        <v>4</v>
      </c>
      <c r="K2" s="921"/>
      <c r="L2" s="921"/>
      <c r="M2" s="921"/>
      <c r="N2" s="921"/>
      <c r="O2" s="921" t="s">
        <v>5</v>
      </c>
      <c r="P2" s="921"/>
      <c r="Q2" s="921"/>
      <c r="R2" s="921"/>
      <c r="S2" s="921"/>
    </row>
    <row r="3" spans="1:19" ht="102.75">
      <c r="A3" s="919"/>
      <c r="B3" s="92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7</v>
      </c>
      <c r="I3" s="925"/>
      <c r="J3" s="1" t="s">
        <v>11</v>
      </c>
      <c r="K3" s="929" t="s">
        <v>12</v>
      </c>
      <c r="L3" s="929"/>
      <c r="M3" s="922" t="s">
        <v>13</v>
      </c>
      <c r="N3" s="923"/>
      <c r="O3" s="2" t="s">
        <v>11</v>
      </c>
      <c r="P3" s="922" t="s">
        <v>12</v>
      </c>
      <c r="Q3" s="923"/>
      <c r="R3" s="922" t="s">
        <v>13</v>
      </c>
      <c r="S3" s="923"/>
    </row>
    <row r="4" spans="1:19" ht="15">
      <c r="A4" s="3"/>
      <c r="B4" s="4"/>
      <c r="C4" s="5"/>
      <c r="D4" s="5"/>
      <c r="E4" s="5"/>
      <c r="F4" s="5"/>
      <c r="G4" s="5"/>
      <c r="H4" s="5"/>
      <c r="I4" s="5"/>
      <c r="J4" s="5"/>
      <c r="K4" s="6" t="s">
        <v>14</v>
      </c>
      <c r="L4" s="6" t="s">
        <v>2</v>
      </c>
      <c r="M4" s="6" t="s">
        <v>14</v>
      </c>
      <c r="N4" s="6" t="s">
        <v>2</v>
      </c>
      <c r="O4" s="6"/>
      <c r="P4" s="6" t="s">
        <v>14</v>
      </c>
      <c r="Q4" s="6" t="s">
        <v>2</v>
      </c>
      <c r="R4" s="6" t="s">
        <v>14</v>
      </c>
      <c r="S4" s="6" t="s">
        <v>2</v>
      </c>
    </row>
    <row r="5" spans="1:19" ht="15">
      <c r="A5" s="3"/>
      <c r="B5" s="928" t="s">
        <v>15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</row>
    <row r="6" spans="1:19" ht="15">
      <c r="A6" s="3"/>
      <c r="B6" s="928" t="s">
        <v>16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19" ht="15">
      <c r="A7" s="7" t="s">
        <v>17</v>
      </c>
      <c r="B7" s="928" t="s">
        <v>18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</row>
    <row r="8" spans="1:19" ht="15">
      <c r="A8" s="3">
        <v>1</v>
      </c>
      <c r="B8" s="8" t="s">
        <v>19</v>
      </c>
      <c r="C8" s="330">
        <v>316</v>
      </c>
      <c r="D8" s="362">
        <v>0</v>
      </c>
      <c r="E8" s="362">
        <v>207</v>
      </c>
      <c r="F8" s="362">
        <v>109</v>
      </c>
      <c r="G8" s="362">
        <v>0</v>
      </c>
      <c r="H8" s="362">
        <v>0</v>
      </c>
      <c r="I8" s="363">
        <v>0</v>
      </c>
      <c r="J8" s="362">
        <v>0</v>
      </c>
      <c r="K8" s="362">
        <v>0</v>
      </c>
      <c r="L8" s="362">
        <v>0</v>
      </c>
      <c r="M8" s="362">
        <v>0</v>
      </c>
      <c r="N8" s="362">
        <v>0</v>
      </c>
      <c r="O8" s="330">
        <v>1345524</v>
      </c>
      <c r="P8" s="330">
        <v>2002086</v>
      </c>
      <c r="Q8" s="330">
        <v>71714</v>
      </c>
      <c r="R8" s="365">
        <v>4664.2</v>
      </c>
      <c r="S8" s="365">
        <v>133.5</v>
      </c>
    </row>
    <row r="9" spans="1:19" ht="15">
      <c r="A9" s="3">
        <v>2</v>
      </c>
      <c r="B9" s="8" t="s">
        <v>20</v>
      </c>
      <c r="C9" s="12">
        <v>1058</v>
      </c>
      <c r="D9" s="12">
        <v>0</v>
      </c>
      <c r="E9" s="12">
        <v>497</v>
      </c>
      <c r="F9" s="12">
        <v>561</v>
      </c>
      <c r="G9" s="12">
        <v>2279</v>
      </c>
      <c r="H9" s="12">
        <v>0</v>
      </c>
      <c r="I9" s="12">
        <v>1731</v>
      </c>
      <c r="J9" s="12">
        <v>121078</v>
      </c>
      <c r="K9" s="12">
        <v>7894</v>
      </c>
      <c r="L9" s="12">
        <v>112532</v>
      </c>
      <c r="M9" s="13">
        <v>32.1</v>
      </c>
      <c r="N9" s="14">
        <v>302</v>
      </c>
      <c r="O9" s="15">
        <v>7084497</v>
      </c>
      <c r="P9" s="15">
        <v>7610792</v>
      </c>
      <c r="Q9" s="15">
        <v>340893</v>
      </c>
      <c r="R9" s="14">
        <v>17899</v>
      </c>
      <c r="S9" s="14">
        <v>523.8000000000001</v>
      </c>
    </row>
    <row r="10" spans="1:19" ht="15">
      <c r="A10" s="3">
        <v>3</v>
      </c>
      <c r="B10" s="8" t="s">
        <v>21</v>
      </c>
      <c r="C10" s="3">
        <v>2072</v>
      </c>
      <c r="D10" s="3">
        <v>0</v>
      </c>
      <c r="E10" s="3">
        <v>1410</v>
      </c>
      <c r="F10" s="3">
        <v>662</v>
      </c>
      <c r="G10" s="3">
        <v>4117</v>
      </c>
      <c r="H10" s="3">
        <v>248</v>
      </c>
      <c r="I10" s="3">
        <v>4365</v>
      </c>
      <c r="J10" s="9">
        <v>69044</v>
      </c>
      <c r="K10" s="9">
        <v>897</v>
      </c>
      <c r="L10" s="9">
        <v>79979</v>
      </c>
      <c r="M10" s="10">
        <v>3.2</v>
      </c>
      <c r="N10" s="10">
        <v>212.7</v>
      </c>
      <c r="O10" s="9">
        <v>8261179</v>
      </c>
      <c r="P10" s="3">
        <v>7950871</v>
      </c>
      <c r="Q10" s="3">
        <v>611434</v>
      </c>
      <c r="R10" s="11">
        <v>31299.899999999998</v>
      </c>
      <c r="S10" s="11">
        <v>873.6</v>
      </c>
    </row>
    <row r="11" spans="1:19" ht="15">
      <c r="A11" s="3">
        <v>4</v>
      </c>
      <c r="B11" s="8" t="s">
        <v>22</v>
      </c>
      <c r="C11" s="287">
        <v>1706</v>
      </c>
      <c r="D11" s="287">
        <v>0</v>
      </c>
      <c r="E11" s="287">
        <v>867</v>
      </c>
      <c r="F11" s="287">
        <v>839</v>
      </c>
      <c r="G11" s="287">
        <v>1941</v>
      </c>
      <c r="H11" s="287">
        <v>501</v>
      </c>
      <c r="I11" s="287">
        <v>2442</v>
      </c>
      <c r="J11" s="287">
        <v>120226</v>
      </c>
      <c r="K11" s="287">
        <v>8709</v>
      </c>
      <c r="L11" s="287">
        <v>94175</v>
      </c>
      <c r="M11" s="288">
        <v>59.900000000000006</v>
      </c>
      <c r="N11" s="287">
        <v>263.09999999999997</v>
      </c>
      <c r="O11" s="287">
        <v>10781190</v>
      </c>
      <c r="P11" s="287">
        <v>10348717</v>
      </c>
      <c r="Q11" s="287">
        <v>514027</v>
      </c>
      <c r="R11" s="289">
        <v>21194.2</v>
      </c>
      <c r="S11" s="289">
        <v>736.5999999999999</v>
      </c>
    </row>
    <row r="12" spans="1:19" ht="15">
      <c r="A12" s="3">
        <v>5</v>
      </c>
      <c r="B12" s="8" t="s">
        <v>23</v>
      </c>
      <c r="C12" s="353">
        <v>502</v>
      </c>
      <c r="D12" s="353">
        <v>0</v>
      </c>
      <c r="E12" s="352">
        <v>360</v>
      </c>
      <c r="F12" s="352">
        <v>142</v>
      </c>
      <c r="G12" s="352">
        <v>77</v>
      </c>
      <c r="H12" s="352">
        <v>404</v>
      </c>
      <c r="I12" s="352">
        <v>481</v>
      </c>
      <c r="J12" s="352">
        <v>27311</v>
      </c>
      <c r="K12" s="352">
        <v>192</v>
      </c>
      <c r="L12" s="352">
        <v>16449</v>
      </c>
      <c r="M12" s="288">
        <v>0.6458999999999999</v>
      </c>
      <c r="N12" s="288">
        <v>36.961067969999995</v>
      </c>
      <c r="O12" s="352">
        <v>2594000</v>
      </c>
      <c r="P12" s="352">
        <v>2910498</v>
      </c>
      <c r="Q12" s="352">
        <v>209825</v>
      </c>
      <c r="R12" s="289">
        <v>7074.9302</v>
      </c>
      <c r="S12" s="289">
        <v>281.28857997000006</v>
      </c>
    </row>
    <row r="13" spans="1:19" ht="15">
      <c r="A13" s="3">
        <v>6</v>
      </c>
      <c r="B13" s="8" t="s">
        <v>24</v>
      </c>
      <c r="C13" s="316">
        <v>3050</v>
      </c>
      <c r="D13" s="316">
        <v>0</v>
      </c>
      <c r="E13" s="316">
        <v>1534</v>
      </c>
      <c r="F13" s="316">
        <v>1516</v>
      </c>
      <c r="G13" s="316">
        <v>926</v>
      </c>
      <c r="H13" s="316">
        <v>0</v>
      </c>
      <c r="I13" s="316">
        <v>799</v>
      </c>
      <c r="J13" s="316">
        <v>56745</v>
      </c>
      <c r="K13" s="316">
        <v>9114</v>
      </c>
      <c r="L13" s="316">
        <v>63139</v>
      </c>
      <c r="M13" s="317">
        <v>41.900000000000006</v>
      </c>
      <c r="N13" s="317">
        <v>154.5</v>
      </c>
      <c r="O13" s="364">
        <v>7389913</v>
      </c>
      <c r="P13" s="316">
        <v>7257431</v>
      </c>
      <c r="Q13" s="316">
        <v>627721</v>
      </c>
      <c r="R13" s="317">
        <v>28364.6</v>
      </c>
      <c r="S13" s="317">
        <v>928.4000000000001</v>
      </c>
    </row>
    <row r="14" spans="1:19" ht="15">
      <c r="A14" s="3">
        <v>7</v>
      </c>
      <c r="B14" s="8" t="s">
        <v>25</v>
      </c>
      <c r="C14" s="349">
        <v>1782</v>
      </c>
      <c r="D14" s="349">
        <v>0</v>
      </c>
      <c r="E14" s="349">
        <v>976</v>
      </c>
      <c r="F14" s="349">
        <v>806</v>
      </c>
      <c r="G14" s="349">
        <v>0</v>
      </c>
      <c r="H14" s="349">
        <v>0</v>
      </c>
      <c r="I14" s="349">
        <v>3842</v>
      </c>
      <c r="J14" s="349">
        <v>58627</v>
      </c>
      <c r="K14" s="349">
        <v>181</v>
      </c>
      <c r="L14" s="349">
        <v>47749</v>
      </c>
      <c r="M14" s="365">
        <v>0.7000000000000001</v>
      </c>
      <c r="N14" s="365">
        <v>21.299999999999997</v>
      </c>
      <c r="O14" s="350">
        <v>4790401</v>
      </c>
      <c r="P14" s="350">
        <v>8180825</v>
      </c>
      <c r="Q14" s="350">
        <v>90830</v>
      </c>
      <c r="R14" s="351">
        <v>21587.6224</v>
      </c>
      <c r="S14" s="351">
        <v>244.490589</v>
      </c>
    </row>
    <row r="15" spans="1:19" ht="15">
      <c r="A15" s="3">
        <v>8</v>
      </c>
      <c r="B15" s="8" t="s">
        <v>26</v>
      </c>
      <c r="C15" s="231">
        <v>1278</v>
      </c>
      <c r="D15" s="231">
        <v>0</v>
      </c>
      <c r="E15" s="231">
        <v>736</v>
      </c>
      <c r="F15" s="231">
        <v>542</v>
      </c>
      <c r="G15" s="231">
        <v>14431</v>
      </c>
      <c r="H15" s="231">
        <v>0</v>
      </c>
      <c r="I15" s="231">
        <v>13985</v>
      </c>
      <c r="J15" s="231">
        <v>59767</v>
      </c>
      <c r="K15" s="231">
        <v>1480</v>
      </c>
      <c r="L15" s="231">
        <v>76924</v>
      </c>
      <c r="M15" s="232">
        <v>6.699999999999999</v>
      </c>
      <c r="N15" s="232">
        <v>186.5</v>
      </c>
      <c r="O15" s="350">
        <v>4899202</v>
      </c>
      <c r="P15" s="231">
        <v>3805917</v>
      </c>
      <c r="Q15" s="234">
        <v>330159</v>
      </c>
      <c r="R15" s="235">
        <v>13006.7</v>
      </c>
      <c r="S15" s="232">
        <v>534</v>
      </c>
    </row>
    <row r="16" spans="1:19" ht="15">
      <c r="A16" s="3">
        <v>9</v>
      </c>
      <c r="B16" s="8" t="s">
        <v>27</v>
      </c>
      <c r="C16" s="250">
        <v>550</v>
      </c>
      <c r="D16" s="250">
        <v>0</v>
      </c>
      <c r="E16" s="250">
        <v>432</v>
      </c>
      <c r="F16" s="250">
        <v>118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68">
        <v>0</v>
      </c>
      <c r="O16" s="251">
        <v>1582299</v>
      </c>
      <c r="P16" s="250">
        <v>1895802</v>
      </c>
      <c r="Q16" s="250">
        <v>88096</v>
      </c>
      <c r="R16" s="235">
        <v>6331.23553112</v>
      </c>
      <c r="S16" s="252">
        <v>123.03539704</v>
      </c>
    </row>
    <row r="17" spans="1:19" ht="15">
      <c r="A17" s="3">
        <v>10</v>
      </c>
      <c r="B17" s="8" t="s">
        <v>28</v>
      </c>
      <c r="C17" s="247">
        <v>1286</v>
      </c>
      <c r="D17" s="247">
        <v>0</v>
      </c>
      <c r="E17" s="293">
        <v>927</v>
      </c>
      <c r="F17" s="293">
        <v>359</v>
      </c>
      <c r="G17" s="293">
        <v>0</v>
      </c>
      <c r="H17" s="293">
        <v>0</v>
      </c>
      <c r="I17" s="293">
        <v>0</v>
      </c>
      <c r="J17" s="293">
        <v>44080</v>
      </c>
      <c r="K17" s="293">
        <v>2442</v>
      </c>
      <c r="L17" s="293">
        <v>56492</v>
      </c>
      <c r="M17" s="294">
        <v>9.8</v>
      </c>
      <c r="N17" s="294">
        <v>142.79999999999998</v>
      </c>
      <c r="O17" s="293">
        <v>7584598</v>
      </c>
      <c r="P17" s="293">
        <v>10114881</v>
      </c>
      <c r="Q17" s="293">
        <v>513357</v>
      </c>
      <c r="R17" s="294">
        <v>23155.6</v>
      </c>
      <c r="S17" s="294">
        <v>586.4</v>
      </c>
    </row>
    <row r="18" spans="1:19" ht="15">
      <c r="A18" s="3">
        <v>11</v>
      </c>
      <c r="B18" s="8" t="s">
        <v>29</v>
      </c>
      <c r="C18" s="176">
        <v>1489</v>
      </c>
      <c r="D18" s="176">
        <v>0</v>
      </c>
      <c r="E18" s="176">
        <v>936</v>
      </c>
      <c r="F18" s="176">
        <v>553</v>
      </c>
      <c r="G18" s="176">
        <v>601</v>
      </c>
      <c r="H18" s="176">
        <v>0</v>
      </c>
      <c r="I18" s="176">
        <v>478</v>
      </c>
      <c r="J18" s="176">
        <v>35342</v>
      </c>
      <c r="K18" s="176">
        <v>2814</v>
      </c>
      <c r="L18" s="176">
        <v>35281</v>
      </c>
      <c r="M18" s="219">
        <v>5.300000000000001</v>
      </c>
      <c r="N18" s="268">
        <v>78.8</v>
      </c>
      <c r="O18" s="176">
        <v>3555536</v>
      </c>
      <c r="P18" s="176">
        <v>3080029</v>
      </c>
      <c r="Q18" s="176">
        <v>314982</v>
      </c>
      <c r="R18" s="176">
        <v>10394.6</v>
      </c>
      <c r="S18" s="193">
        <v>598</v>
      </c>
    </row>
    <row r="19" spans="1:19" ht="15">
      <c r="A19" s="3">
        <v>12</v>
      </c>
      <c r="B19" s="8" t="s">
        <v>30</v>
      </c>
      <c r="C19" s="194">
        <v>1284</v>
      </c>
      <c r="D19" s="195">
        <v>0</v>
      </c>
      <c r="E19" s="194">
        <v>945</v>
      </c>
      <c r="F19" s="194">
        <v>339</v>
      </c>
      <c r="G19" s="194">
        <v>1241</v>
      </c>
      <c r="H19" s="195">
        <v>0</v>
      </c>
      <c r="I19" s="194">
        <v>1185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194">
        <v>3321637</v>
      </c>
      <c r="P19" s="194">
        <v>5003807</v>
      </c>
      <c r="Q19" s="194">
        <v>132678</v>
      </c>
      <c r="R19" s="196">
        <v>13050.467</v>
      </c>
      <c r="S19" s="289">
        <v>191.834</v>
      </c>
    </row>
    <row r="20" spans="1:19" ht="15">
      <c r="A20" s="3">
        <v>13</v>
      </c>
      <c r="B20" s="8" t="s">
        <v>31</v>
      </c>
      <c r="C20" s="194">
        <v>118</v>
      </c>
      <c r="D20" s="195">
        <v>0</v>
      </c>
      <c r="E20" s="194">
        <v>101</v>
      </c>
      <c r="F20" s="194">
        <v>17</v>
      </c>
      <c r="G20" s="194">
        <v>0</v>
      </c>
      <c r="H20" s="195">
        <v>0</v>
      </c>
      <c r="I20" s="194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194">
        <v>82471</v>
      </c>
      <c r="P20" s="194">
        <v>81027</v>
      </c>
      <c r="Q20" s="194">
        <v>0</v>
      </c>
      <c r="R20" s="196">
        <v>303.6</v>
      </c>
      <c r="S20" s="194">
        <v>0</v>
      </c>
    </row>
    <row r="21" spans="1:19" ht="14.25" customHeight="1">
      <c r="A21" s="3">
        <v>14</v>
      </c>
      <c r="B21" s="8" t="s">
        <v>32</v>
      </c>
      <c r="C21" s="271">
        <v>6057</v>
      </c>
      <c r="D21" s="271">
        <v>0</v>
      </c>
      <c r="E21" s="271">
        <v>3034</v>
      </c>
      <c r="F21" s="271">
        <v>3023</v>
      </c>
      <c r="G21" s="271">
        <v>369</v>
      </c>
      <c r="H21" s="271">
        <v>0</v>
      </c>
      <c r="I21" s="271">
        <v>203</v>
      </c>
      <c r="J21" s="271">
        <v>105034</v>
      </c>
      <c r="K21" s="271">
        <v>2043</v>
      </c>
      <c r="L21" s="272">
        <v>119546</v>
      </c>
      <c r="M21" s="273">
        <v>8.7</v>
      </c>
      <c r="N21" s="272">
        <v>257.4</v>
      </c>
      <c r="O21" s="273">
        <v>17404255</v>
      </c>
      <c r="P21" s="272">
        <v>39161917</v>
      </c>
      <c r="Q21" s="274">
        <v>1074022</v>
      </c>
      <c r="R21" s="272">
        <v>53261.4</v>
      </c>
      <c r="S21" s="273">
        <v>1043.7</v>
      </c>
    </row>
    <row r="22" spans="1:19" ht="15">
      <c r="A22" s="3">
        <v>15</v>
      </c>
      <c r="B22" s="8" t="s">
        <v>33</v>
      </c>
      <c r="C22" s="156">
        <v>1241</v>
      </c>
      <c r="D22" s="156">
        <v>0</v>
      </c>
      <c r="E22" s="27">
        <v>1037</v>
      </c>
      <c r="F22" s="27">
        <v>204</v>
      </c>
      <c r="G22" s="157">
        <v>499</v>
      </c>
      <c r="H22" s="157">
        <v>0</v>
      </c>
      <c r="I22" s="157">
        <v>434</v>
      </c>
      <c r="J22" s="158">
        <v>65714</v>
      </c>
      <c r="K22" s="157">
        <v>1927</v>
      </c>
      <c r="L22" s="157">
        <v>50135</v>
      </c>
      <c r="M22" s="219">
        <v>7.740399999999999</v>
      </c>
      <c r="N22" s="219">
        <v>116.852498</v>
      </c>
      <c r="O22" s="159">
        <v>6436131</v>
      </c>
      <c r="P22" s="160">
        <v>4834759</v>
      </c>
      <c r="Q22" s="160">
        <v>289431</v>
      </c>
      <c r="R22" s="10">
        <v>17688.26882405</v>
      </c>
      <c r="S22" s="10">
        <v>483.28817495000004</v>
      </c>
    </row>
    <row r="23" spans="1:19" ht="15">
      <c r="A23" s="3">
        <v>16</v>
      </c>
      <c r="B23" s="8" t="s">
        <v>34</v>
      </c>
      <c r="C23" s="321">
        <v>902</v>
      </c>
      <c r="D23" s="321">
        <v>0</v>
      </c>
      <c r="E23" s="321">
        <v>558</v>
      </c>
      <c r="F23" s="321">
        <v>344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1">
        <v>0</v>
      </c>
      <c r="N23" s="321">
        <v>0</v>
      </c>
      <c r="O23" s="324">
        <v>1880619</v>
      </c>
      <c r="P23" s="160">
        <v>2109739</v>
      </c>
      <c r="Q23" s="321">
        <v>153275</v>
      </c>
      <c r="R23" s="322">
        <v>8099.400000000001</v>
      </c>
      <c r="S23" s="323">
        <v>226.1</v>
      </c>
    </row>
    <row r="24" spans="1:19" ht="15">
      <c r="A24" s="3">
        <v>17</v>
      </c>
      <c r="B24" s="8" t="s">
        <v>35</v>
      </c>
      <c r="C24" s="9">
        <v>3983</v>
      </c>
      <c r="D24" s="9">
        <v>0</v>
      </c>
      <c r="E24" s="30">
        <v>2208</v>
      </c>
      <c r="F24" s="30">
        <v>1775</v>
      </c>
      <c r="G24" s="30">
        <v>2453</v>
      </c>
      <c r="H24" s="30">
        <v>0</v>
      </c>
      <c r="I24" s="30">
        <v>2396</v>
      </c>
      <c r="J24" s="30">
        <v>42787</v>
      </c>
      <c r="K24" s="30">
        <v>873</v>
      </c>
      <c r="L24" s="30">
        <v>46828</v>
      </c>
      <c r="M24" s="31">
        <v>3.5999999999999996</v>
      </c>
      <c r="N24" s="31">
        <v>129.3</v>
      </c>
      <c r="O24" s="30">
        <v>7828007</v>
      </c>
      <c r="P24" s="30">
        <v>7362087</v>
      </c>
      <c r="Q24" s="30">
        <v>439559</v>
      </c>
      <c r="R24" s="31">
        <v>23850.6</v>
      </c>
      <c r="S24" s="31">
        <v>684.9</v>
      </c>
    </row>
    <row r="25" spans="1:19" ht="15">
      <c r="A25" s="3">
        <v>18</v>
      </c>
      <c r="B25" s="8" t="s">
        <v>36</v>
      </c>
      <c r="C25" s="3">
        <v>804</v>
      </c>
      <c r="D25" s="3">
        <v>0</v>
      </c>
      <c r="E25" s="3">
        <v>318</v>
      </c>
      <c r="F25" s="3">
        <v>486</v>
      </c>
      <c r="G25" s="3">
        <v>0</v>
      </c>
      <c r="H25" s="3">
        <v>0</v>
      </c>
      <c r="I25" s="3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1848699</v>
      </c>
      <c r="P25" s="3">
        <v>2858353</v>
      </c>
      <c r="Q25" s="3">
        <v>93541</v>
      </c>
      <c r="R25" s="11">
        <v>7506.2</v>
      </c>
      <c r="S25" s="11">
        <v>250.2</v>
      </c>
    </row>
    <row r="26" spans="1:19" ht="15">
      <c r="A26" s="3">
        <v>19</v>
      </c>
      <c r="B26" s="33" t="s">
        <v>37</v>
      </c>
      <c r="C26" s="3">
        <v>751</v>
      </c>
      <c r="D26" s="3">
        <v>0</v>
      </c>
      <c r="E26" s="348">
        <v>596</v>
      </c>
      <c r="F26" s="348">
        <v>155</v>
      </c>
      <c r="G26" s="348">
        <v>1367</v>
      </c>
      <c r="H26" s="348">
        <v>0</v>
      </c>
      <c r="I26" s="348">
        <v>1367</v>
      </c>
      <c r="J26" s="348">
        <v>40126</v>
      </c>
      <c r="K26" s="348">
        <v>3924</v>
      </c>
      <c r="L26" s="348">
        <v>54280</v>
      </c>
      <c r="M26" s="10">
        <v>21.25302294</v>
      </c>
      <c r="N26" s="10">
        <v>152.40303101</v>
      </c>
      <c r="O26" s="348">
        <v>1932096</v>
      </c>
      <c r="P26" s="348">
        <v>2082085</v>
      </c>
      <c r="Q26" s="348">
        <v>132808</v>
      </c>
      <c r="R26" s="11">
        <v>238.535811</v>
      </c>
      <c r="S26" s="11">
        <v>236.45372600000002</v>
      </c>
    </row>
    <row r="27" spans="1:19" ht="15">
      <c r="A27" s="3"/>
      <c r="B27" s="926" t="s">
        <v>38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</row>
    <row r="28" spans="1:19" ht="15">
      <c r="A28" s="3">
        <v>20</v>
      </c>
      <c r="B28" s="8" t="s">
        <v>39</v>
      </c>
      <c r="C28" s="284">
        <v>22382</v>
      </c>
      <c r="D28" s="284">
        <v>0</v>
      </c>
      <c r="E28" s="284">
        <v>12325</v>
      </c>
      <c r="F28" s="284">
        <v>10057</v>
      </c>
      <c r="G28" s="284">
        <v>0</v>
      </c>
      <c r="H28" s="284">
        <v>0</v>
      </c>
      <c r="I28" s="284">
        <v>0</v>
      </c>
      <c r="J28" s="9">
        <v>2287605</v>
      </c>
      <c r="K28" s="9">
        <v>28159</v>
      </c>
      <c r="L28" s="9">
        <v>3752198</v>
      </c>
      <c r="M28" s="10">
        <v>128.10474321</v>
      </c>
      <c r="N28" s="10">
        <v>7828.957626310001</v>
      </c>
      <c r="O28" s="36">
        <v>93710000</v>
      </c>
      <c r="P28" s="35">
        <v>170184000</v>
      </c>
      <c r="Q28" s="35">
        <v>6123000</v>
      </c>
      <c r="R28" s="38">
        <v>471231.4</v>
      </c>
      <c r="S28" s="38">
        <v>9009.8</v>
      </c>
    </row>
    <row r="29" spans="1:19" ht="15">
      <c r="A29" s="3">
        <v>21</v>
      </c>
      <c r="B29" s="8" t="s">
        <v>40</v>
      </c>
      <c r="C29" s="281">
        <v>1058</v>
      </c>
      <c r="D29" s="281">
        <v>0</v>
      </c>
      <c r="E29" s="281">
        <v>621</v>
      </c>
      <c r="F29" s="281">
        <v>437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365">
        <v>0</v>
      </c>
      <c r="N29" s="365">
        <v>0</v>
      </c>
      <c r="O29" s="36">
        <v>4376211</v>
      </c>
      <c r="P29" s="35">
        <v>7915333</v>
      </c>
      <c r="Q29" s="35">
        <v>111189</v>
      </c>
      <c r="R29" s="38">
        <v>23295.5</v>
      </c>
      <c r="S29" s="38">
        <v>129.5</v>
      </c>
    </row>
    <row r="30" spans="1:19" ht="15">
      <c r="A30" s="3">
        <v>22</v>
      </c>
      <c r="B30" s="8" t="s">
        <v>41</v>
      </c>
      <c r="C30" s="35">
        <v>1397</v>
      </c>
      <c r="D30" s="35">
        <v>0</v>
      </c>
      <c r="E30" s="35">
        <v>1061</v>
      </c>
      <c r="F30" s="35">
        <v>336</v>
      </c>
      <c r="G30" s="35">
        <v>0</v>
      </c>
      <c r="H30" s="35">
        <v>0</v>
      </c>
      <c r="I30" s="35">
        <v>0</v>
      </c>
      <c r="J30" s="36">
        <v>0</v>
      </c>
      <c r="K30" s="36">
        <v>0</v>
      </c>
      <c r="L30" s="36">
        <v>0</v>
      </c>
      <c r="M30" s="365">
        <v>0</v>
      </c>
      <c r="N30" s="365">
        <v>0</v>
      </c>
      <c r="O30" s="36">
        <v>6140402</v>
      </c>
      <c r="P30" s="35">
        <v>8290773</v>
      </c>
      <c r="Q30" s="35">
        <v>190685</v>
      </c>
      <c r="R30" s="38">
        <v>35250</v>
      </c>
      <c r="S30" s="38">
        <v>430.09999999999997</v>
      </c>
    </row>
    <row r="31" spans="1:19" ht="15">
      <c r="A31" s="3">
        <v>23</v>
      </c>
      <c r="B31" s="8" t="s">
        <v>42</v>
      </c>
      <c r="C31" s="258">
        <v>805</v>
      </c>
      <c r="D31" s="258">
        <v>0</v>
      </c>
      <c r="E31" s="258">
        <v>572</v>
      </c>
      <c r="F31" s="258">
        <v>233</v>
      </c>
      <c r="G31" s="258">
        <v>0</v>
      </c>
      <c r="H31" s="258">
        <v>0</v>
      </c>
      <c r="I31" s="258">
        <v>0</v>
      </c>
      <c r="J31" s="281">
        <v>0</v>
      </c>
      <c r="K31" s="281">
        <v>0</v>
      </c>
      <c r="L31" s="260">
        <v>0</v>
      </c>
      <c r="M31" s="365">
        <v>0</v>
      </c>
      <c r="N31" s="365">
        <v>0</v>
      </c>
      <c r="O31" s="36">
        <v>2395700</v>
      </c>
      <c r="P31" s="35">
        <v>2798881</v>
      </c>
      <c r="Q31" s="35">
        <v>100750</v>
      </c>
      <c r="R31" s="38">
        <v>10828</v>
      </c>
      <c r="S31" s="38">
        <v>233.6</v>
      </c>
    </row>
    <row r="32" spans="1:19" ht="15">
      <c r="A32" s="3">
        <v>24</v>
      </c>
      <c r="B32" s="8" t="s">
        <v>43</v>
      </c>
      <c r="C32" s="35">
        <v>850</v>
      </c>
      <c r="D32" s="35">
        <v>0</v>
      </c>
      <c r="E32" s="35">
        <v>635</v>
      </c>
      <c r="F32" s="35">
        <v>215</v>
      </c>
      <c r="G32" s="35">
        <v>0</v>
      </c>
      <c r="H32" s="35">
        <v>0</v>
      </c>
      <c r="I32" s="35">
        <v>0</v>
      </c>
      <c r="J32" s="36">
        <v>0</v>
      </c>
      <c r="K32" s="36">
        <v>0</v>
      </c>
      <c r="L32" s="36">
        <v>0</v>
      </c>
      <c r="M32" s="365">
        <v>0</v>
      </c>
      <c r="N32" s="365">
        <v>0</v>
      </c>
      <c r="O32" s="36">
        <v>3121693</v>
      </c>
      <c r="P32" s="35">
        <v>4586176</v>
      </c>
      <c r="Q32" s="35">
        <v>77935</v>
      </c>
      <c r="R32" s="38">
        <v>12669.8</v>
      </c>
      <c r="S32" s="38">
        <v>119.80000000000001</v>
      </c>
    </row>
    <row r="33" spans="1:19" ht="15">
      <c r="A33" s="3">
        <v>25</v>
      </c>
      <c r="B33" s="33" t="s">
        <v>44</v>
      </c>
      <c r="C33" s="354">
        <v>934</v>
      </c>
      <c r="D33" s="354">
        <v>0</v>
      </c>
      <c r="E33" s="354">
        <v>656</v>
      </c>
      <c r="F33" s="354">
        <v>278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4">
        <v>0</v>
      </c>
      <c r="M33" s="365">
        <v>0</v>
      </c>
      <c r="N33" s="365">
        <v>0</v>
      </c>
      <c r="O33" s="355">
        <v>5579692</v>
      </c>
      <c r="P33" s="357">
        <v>6243734</v>
      </c>
      <c r="Q33" s="357">
        <v>157324</v>
      </c>
      <c r="R33" s="354">
        <v>19386.4</v>
      </c>
      <c r="S33" s="356">
        <v>322.29999999999995</v>
      </c>
    </row>
    <row r="34" spans="1:19" ht="15">
      <c r="A34" s="3"/>
      <c r="B34" s="926" t="s">
        <v>45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</row>
    <row r="35" spans="1:19" ht="15">
      <c r="A35" s="3">
        <v>26</v>
      </c>
      <c r="B35" s="33" t="s">
        <v>46</v>
      </c>
      <c r="C35" s="325">
        <v>1570</v>
      </c>
      <c r="D35" s="325">
        <v>0</v>
      </c>
      <c r="E35" s="325">
        <v>822</v>
      </c>
      <c r="F35" s="325">
        <v>748</v>
      </c>
      <c r="G35" s="327">
        <v>22944</v>
      </c>
      <c r="H35" s="325">
        <v>0</v>
      </c>
      <c r="I35" s="328">
        <v>6001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6">
        <v>5093128</v>
      </c>
      <c r="P35" s="35">
        <v>6181941</v>
      </c>
      <c r="Q35" s="35">
        <v>695348</v>
      </c>
      <c r="R35" s="38">
        <v>23472.211586189995</v>
      </c>
      <c r="S35" s="38">
        <v>1039.8</v>
      </c>
    </row>
    <row r="36" spans="1:19" ht="15">
      <c r="A36" s="3"/>
      <c r="B36" s="43" t="s">
        <v>47</v>
      </c>
      <c r="C36" s="7">
        <f aca="true" t="shared" si="0" ref="C36:R36">SUM(C8:C35)</f>
        <v>59225</v>
      </c>
      <c r="D36" s="7">
        <f t="shared" si="0"/>
        <v>0</v>
      </c>
      <c r="E36" s="7">
        <f t="shared" si="0"/>
        <v>34371</v>
      </c>
      <c r="F36" s="7">
        <f t="shared" si="0"/>
        <v>24854</v>
      </c>
      <c r="G36" s="7">
        <f t="shared" si="0"/>
        <v>53245</v>
      </c>
      <c r="H36" s="7">
        <f t="shared" si="0"/>
        <v>1153</v>
      </c>
      <c r="I36" s="7">
        <f t="shared" si="0"/>
        <v>39709</v>
      </c>
      <c r="J36" s="7">
        <f t="shared" si="0"/>
        <v>3133486</v>
      </c>
      <c r="K36" s="7">
        <f t="shared" si="0"/>
        <v>70649</v>
      </c>
      <c r="L36" s="7">
        <f t="shared" si="0"/>
        <v>4605707</v>
      </c>
      <c r="M36" s="54">
        <f t="shared" si="0"/>
        <v>329.64406614999996</v>
      </c>
      <c r="N36" s="54">
        <f t="shared" si="0"/>
        <v>9883.574223290001</v>
      </c>
      <c r="O36" s="7">
        <f t="shared" si="0"/>
        <v>221019080</v>
      </c>
      <c r="P36" s="7">
        <f t="shared" si="0"/>
        <v>334852461</v>
      </c>
      <c r="Q36" s="7">
        <f t="shared" si="0"/>
        <v>13484583</v>
      </c>
      <c r="R36" s="54">
        <f t="shared" si="0"/>
        <v>905104.3713523601</v>
      </c>
      <c r="S36" s="54">
        <f>SUM(S8:S35)</f>
        <v>19964.490466959996</v>
      </c>
    </row>
    <row r="37" spans="1:19" ht="15">
      <c r="A37" s="3"/>
      <c r="B37" s="927" t="s">
        <v>48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</row>
    <row r="38" spans="1:19" ht="15">
      <c r="A38" s="3"/>
      <c r="B38" s="927" t="s">
        <v>49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</row>
    <row r="39" spans="1:19" ht="15">
      <c r="A39" s="3">
        <v>27</v>
      </c>
      <c r="B39" s="8" t="s">
        <v>50</v>
      </c>
      <c r="C39" s="344">
        <v>182</v>
      </c>
      <c r="D39" s="344">
        <v>0</v>
      </c>
      <c r="E39" s="344">
        <v>125</v>
      </c>
      <c r="F39" s="344">
        <v>57</v>
      </c>
      <c r="G39" s="344">
        <v>0</v>
      </c>
      <c r="H39" s="344">
        <v>0</v>
      </c>
      <c r="I39" s="344">
        <v>0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 s="344">
        <v>341788</v>
      </c>
      <c r="P39" s="344">
        <v>169265</v>
      </c>
      <c r="Q39" s="344">
        <v>9099</v>
      </c>
      <c r="R39" s="345">
        <v>448.9</v>
      </c>
      <c r="S39" s="344">
        <v>16.9</v>
      </c>
    </row>
    <row r="40" spans="1:19" ht="15">
      <c r="A40" s="3">
        <v>28</v>
      </c>
      <c r="B40" s="8" t="s">
        <v>51</v>
      </c>
      <c r="C40" s="44">
        <v>504</v>
      </c>
      <c r="D40" s="44">
        <v>0</v>
      </c>
      <c r="E40" s="44">
        <v>234</v>
      </c>
      <c r="F40" s="44">
        <v>270</v>
      </c>
      <c r="G40" s="44">
        <v>1979</v>
      </c>
      <c r="H40" s="44">
        <v>0</v>
      </c>
      <c r="I40" s="44">
        <v>1456</v>
      </c>
      <c r="J40" s="44">
        <v>0</v>
      </c>
      <c r="K40" s="44">
        <v>0</v>
      </c>
      <c r="L40" s="44">
        <v>0</v>
      </c>
      <c r="M40" s="45">
        <v>0</v>
      </c>
      <c r="N40" s="45">
        <v>0</v>
      </c>
      <c r="O40" s="46">
        <v>783240</v>
      </c>
      <c r="P40" s="46">
        <v>1059487</v>
      </c>
      <c r="Q40" s="44">
        <v>96956</v>
      </c>
      <c r="R40" s="45">
        <v>3301.9799999999996</v>
      </c>
      <c r="S40" s="45">
        <v>135.72</v>
      </c>
    </row>
    <row r="41" spans="1:19" ht="15">
      <c r="A41" s="3">
        <v>29</v>
      </c>
      <c r="B41" s="8" t="s">
        <v>52</v>
      </c>
      <c r="C41" s="165">
        <v>397</v>
      </c>
      <c r="D41" s="279">
        <v>0</v>
      </c>
      <c r="E41" s="279">
        <v>173</v>
      </c>
      <c r="F41" s="279">
        <v>224</v>
      </c>
      <c r="G41" s="279">
        <v>0</v>
      </c>
      <c r="H41" s="279">
        <v>0</v>
      </c>
      <c r="I41" s="277">
        <v>0</v>
      </c>
      <c r="J41" s="168">
        <v>1852</v>
      </c>
      <c r="K41" s="168">
        <v>7</v>
      </c>
      <c r="L41" s="168">
        <v>3025</v>
      </c>
      <c r="M41" s="276">
        <v>0.028999999999999998</v>
      </c>
      <c r="N41" s="170">
        <v>7.6</v>
      </c>
      <c r="O41" s="280">
        <v>852208</v>
      </c>
      <c r="P41" s="172">
        <v>415407</v>
      </c>
      <c r="Q41" s="172">
        <v>35558</v>
      </c>
      <c r="R41" s="278">
        <v>1485.3999999999999</v>
      </c>
      <c r="S41" s="174">
        <v>60.599999999999994</v>
      </c>
    </row>
    <row r="42" spans="1:19" ht="15">
      <c r="A42" s="3">
        <v>30</v>
      </c>
      <c r="B42" s="8" t="s">
        <v>53</v>
      </c>
      <c r="C42" s="179">
        <v>1029</v>
      </c>
      <c r="D42" s="267">
        <v>0</v>
      </c>
      <c r="E42" s="267">
        <v>668</v>
      </c>
      <c r="F42" s="267">
        <v>361</v>
      </c>
      <c r="G42" s="267">
        <v>4946</v>
      </c>
      <c r="H42" s="267">
        <v>0</v>
      </c>
      <c r="I42" s="267">
        <v>4137</v>
      </c>
      <c r="J42" s="267">
        <v>0</v>
      </c>
      <c r="K42" s="267">
        <v>0</v>
      </c>
      <c r="L42" s="267">
        <v>0</v>
      </c>
      <c r="M42" s="267">
        <v>0</v>
      </c>
      <c r="N42" s="268">
        <v>0</v>
      </c>
      <c r="O42" s="179">
        <v>2613364</v>
      </c>
      <c r="P42" s="179">
        <v>2484101</v>
      </c>
      <c r="Q42" s="179">
        <v>193358</v>
      </c>
      <c r="R42" s="179">
        <v>10325.699999999999</v>
      </c>
      <c r="S42" s="179">
        <v>358.8</v>
      </c>
    </row>
    <row r="43" spans="1:19" ht="15">
      <c r="A43" s="3">
        <v>31</v>
      </c>
      <c r="B43" s="8" t="s">
        <v>54</v>
      </c>
      <c r="C43" s="216">
        <v>438</v>
      </c>
      <c r="D43" s="216">
        <v>0</v>
      </c>
      <c r="E43" s="216">
        <v>233</v>
      </c>
      <c r="F43" s="218">
        <v>205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268">
        <v>0</v>
      </c>
      <c r="O43" s="129">
        <v>1016694</v>
      </c>
      <c r="P43" s="215">
        <v>2075026</v>
      </c>
      <c r="Q43" s="216">
        <v>130799</v>
      </c>
      <c r="R43" s="216">
        <v>5368.8</v>
      </c>
      <c r="S43" s="217">
        <v>248.5</v>
      </c>
    </row>
    <row r="44" spans="1:19" ht="15">
      <c r="A44" s="3">
        <v>32</v>
      </c>
      <c r="B44" s="8" t="s">
        <v>55</v>
      </c>
      <c r="C44" s="3">
        <v>525</v>
      </c>
      <c r="D44" s="3">
        <v>0</v>
      </c>
      <c r="E44" s="3">
        <v>352</v>
      </c>
      <c r="F44" s="3">
        <v>173</v>
      </c>
      <c r="G44" s="3">
        <v>2805</v>
      </c>
      <c r="H44" s="3">
        <v>0</v>
      </c>
      <c r="I44" s="3">
        <v>2462</v>
      </c>
      <c r="J44" s="3">
        <v>30580</v>
      </c>
      <c r="K44" s="3">
        <v>2274</v>
      </c>
      <c r="L44" s="3">
        <v>38873</v>
      </c>
      <c r="M44" s="11">
        <v>7.696142</v>
      </c>
      <c r="N44" s="268">
        <v>143.59269</v>
      </c>
      <c r="O44" s="3">
        <v>1150200</v>
      </c>
      <c r="P44" s="3">
        <v>2360157</v>
      </c>
      <c r="Q44" s="3">
        <v>26161</v>
      </c>
      <c r="R44" s="11">
        <v>9724.120957</v>
      </c>
      <c r="S44" s="11">
        <v>81.037277</v>
      </c>
    </row>
    <row r="45" spans="1:19" ht="15">
      <c r="A45" s="3">
        <v>33</v>
      </c>
      <c r="B45" s="8" t="s">
        <v>56</v>
      </c>
      <c r="C45" s="336">
        <v>373</v>
      </c>
      <c r="D45" s="336">
        <v>0</v>
      </c>
      <c r="E45" s="336">
        <v>230</v>
      </c>
      <c r="F45" s="336">
        <v>143</v>
      </c>
      <c r="G45" s="339">
        <v>1294</v>
      </c>
      <c r="H45" s="339">
        <v>0</v>
      </c>
      <c r="I45" s="339">
        <v>1248</v>
      </c>
      <c r="J45" s="339">
        <v>0</v>
      </c>
      <c r="K45" s="339">
        <v>0</v>
      </c>
      <c r="L45" s="339">
        <v>0</v>
      </c>
      <c r="M45" s="339">
        <v>0</v>
      </c>
      <c r="N45" s="339">
        <v>0</v>
      </c>
      <c r="O45" s="337">
        <v>1527481</v>
      </c>
      <c r="P45" s="336">
        <v>1445259</v>
      </c>
      <c r="Q45" s="336">
        <v>133363</v>
      </c>
      <c r="R45" s="336">
        <v>4277.5</v>
      </c>
      <c r="S45" s="338">
        <v>197.2</v>
      </c>
    </row>
    <row r="46" spans="1:19" ht="15">
      <c r="A46" s="3">
        <v>34</v>
      </c>
      <c r="B46" s="8" t="s">
        <v>57</v>
      </c>
      <c r="C46" s="3">
        <v>863</v>
      </c>
      <c r="D46" s="3">
        <v>0</v>
      </c>
      <c r="E46" s="3">
        <v>471</v>
      </c>
      <c r="F46" s="3">
        <v>392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1">
        <v>0</v>
      </c>
      <c r="N46" s="268">
        <v>0</v>
      </c>
      <c r="O46" s="3">
        <v>2743272</v>
      </c>
      <c r="P46" s="3">
        <v>2989231</v>
      </c>
      <c r="Q46" s="3">
        <v>168060</v>
      </c>
      <c r="R46" s="11">
        <v>12576.800000000001</v>
      </c>
      <c r="S46" s="11">
        <v>243.6</v>
      </c>
    </row>
    <row r="47" spans="1:19" ht="15">
      <c r="A47" s="3">
        <v>35</v>
      </c>
      <c r="B47" s="8" t="s">
        <v>58</v>
      </c>
      <c r="C47" s="197">
        <v>548</v>
      </c>
      <c r="D47" s="197">
        <v>0</v>
      </c>
      <c r="E47" s="197">
        <v>173</v>
      </c>
      <c r="F47" s="197">
        <v>375</v>
      </c>
      <c r="G47" s="197">
        <v>1171</v>
      </c>
      <c r="H47" s="197">
        <v>0</v>
      </c>
      <c r="I47" s="197">
        <v>1054</v>
      </c>
      <c r="J47" s="197">
        <v>0</v>
      </c>
      <c r="K47" s="197">
        <v>0</v>
      </c>
      <c r="L47" s="268">
        <v>0</v>
      </c>
      <c r="M47" s="197">
        <v>0</v>
      </c>
      <c r="N47" s="197">
        <v>0</v>
      </c>
      <c r="O47" s="197">
        <v>390563</v>
      </c>
      <c r="P47" s="197">
        <v>1062171</v>
      </c>
      <c r="Q47" s="197">
        <v>54892</v>
      </c>
      <c r="R47" s="60">
        <v>3319.4</v>
      </c>
      <c r="S47" s="60">
        <v>121.4</v>
      </c>
    </row>
    <row r="48" spans="1:19" ht="15">
      <c r="A48" s="3">
        <v>36</v>
      </c>
      <c r="B48" s="8" t="s">
        <v>59</v>
      </c>
      <c r="C48" s="332">
        <v>72</v>
      </c>
      <c r="D48" s="332">
        <v>0</v>
      </c>
      <c r="E48" s="332">
        <v>51</v>
      </c>
      <c r="F48" s="332">
        <v>21</v>
      </c>
      <c r="G48" s="332">
        <v>0</v>
      </c>
      <c r="H48" s="332">
        <v>0</v>
      </c>
      <c r="I48" s="332"/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3">
        <v>34508</v>
      </c>
      <c r="P48" s="332">
        <v>54637</v>
      </c>
      <c r="Q48" s="332">
        <v>253</v>
      </c>
      <c r="R48" s="332">
        <v>144.8</v>
      </c>
      <c r="S48" s="332">
        <v>0.3</v>
      </c>
    </row>
    <row r="49" spans="1:19" ht="15">
      <c r="A49" s="3">
        <v>37</v>
      </c>
      <c r="B49" s="8" t="s">
        <v>60</v>
      </c>
      <c r="C49" s="220">
        <v>688</v>
      </c>
      <c r="D49" s="220">
        <v>0</v>
      </c>
      <c r="E49" s="220">
        <v>537</v>
      </c>
      <c r="F49" s="220">
        <v>151</v>
      </c>
      <c r="G49" s="220">
        <v>135</v>
      </c>
      <c r="H49" s="220">
        <v>0</v>
      </c>
      <c r="I49" s="220">
        <v>105</v>
      </c>
      <c r="J49" s="220">
        <v>0</v>
      </c>
      <c r="K49" s="220">
        <v>0</v>
      </c>
      <c r="L49" s="220">
        <v>0</v>
      </c>
      <c r="M49" s="220">
        <v>0</v>
      </c>
      <c r="N49" s="268">
        <v>0</v>
      </c>
      <c r="O49" s="221">
        <v>2196101</v>
      </c>
      <c r="P49" s="220">
        <v>4081087</v>
      </c>
      <c r="Q49" s="223">
        <v>74418</v>
      </c>
      <c r="R49" s="220">
        <v>4967.200000000001</v>
      </c>
      <c r="S49" s="222">
        <v>164.1</v>
      </c>
    </row>
    <row r="50" spans="1:19" ht="15">
      <c r="A50" s="3">
        <v>38</v>
      </c>
      <c r="B50" s="33" t="s">
        <v>61</v>
      </c>
      <c r="C50" s="253">
        <v>325</v>
      </c>
      <c r="D50" s="253">
        <v>0</v>
      </c>
      <c r="E50" s="254">
        <v>170</v>
      </c>
      <c r="F50" s="254">
        <v>155</v>
      </c>
      <c r="G50" s="254">
        <v>468</v>
      </c>
      <c r="H50" s="254">
        <v>0</v>
      </c>
      <c r="I50" s="255">
        <v>468</v>
      </c>
      <c r="J50" s="255">
        <v>5635</v>
      </c>
      <c r="K50" s="256">
        <v>0</v>
      </c>
      <c r="L50" s="255">
        <v>4686</v>
      </c>
      <c r="M50" s="256">
        <v>0</v>
      </c>
      <c r="N50" s="11">
        <v>11.84852</v>
      </c>
      <c r="O50" s="255">
        <v>482981</v>
      </c>
      <c r="P50" s="255">
        <v>1224198</v>
      </c>
      <c r="Q50" s="255">
        <v>23932</v>
      </c>
      <c r="R50" s="365">
        <v>4954.700000000001</v>
      </c>
      <c r="S50" s="365">
        <v>60.4</v>
      </c>
    </row>
    <row r="51" spans="1:19" ht="15">
      <c r="A51" s="3"/>
      <c r="B51" s="926" t="s">
        <v>62</v>
      </c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</row>
    <row r="52" spans="1:19" ht="15">
      <c r="A52" s="3">
        <v>39</v>
      </c>
      <c r="B52" s="33" t="s">
        <v>63</v>
      </c>
      <c r="C52" s="282">
        <v>325</v>
      </c>
      <c r="D52" s="282">
        <v>0</v>
      </c>
      <c r="E52" s="282">
        <v>86</v>
      </c>
      <c r="F52" s="282">
        <v>239</v>
      </c>
      <c r="G52" s="283">
        <v>681</v>
      </c>
      <c r="H52" s="282">
        <v>0</v>
      </c>
      <c r="I52" s="283">
        <v>521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3">
        <v>205620</v>
      </c>
      <c r="P52" s="283">
        <v>337372</v>
      </c>
      <c r="Q52" s="283">
        <v>34913</v>
      </c>
      <c r="R52" s="365">
        <v>1260.5</v>
      </c>
      <c r="S52" s="365">
        <v>64</v>
      </c>
    </row>
    <row r="53" spans="1:19" ht="15">
      <c r="A53" s="3">
        <v>40</v>
      </c>
      <c r="B53" s="8" t="s">
        <v>64</v>
      </c>
      <c r="C53" s="282">
        <v>9333</v>
      </c>
      <c r="D53" s="282">
        <v>0</v>
      </c>
      <c r="E53" s="282">
        <v>3873</v>
      </c>
      <c r="F53" s="282">
        <v>5460</v>
      </c>
      <c r="G53" s="283">
        <v>184343</v>
      </c>
      <c r="H53" s="282">
        <v>0</v>
      </c>
      <c r="I53" s="283">
        <v>148621</v>
      </c>
      <c r="J53" s="282">
        <v>5719770</v>
      </c>
      <c r="K53" s="282">
        <v>69202</v>
      </c>
      <c r="L53" s="282">
        <v>7694073</v>
      </c>
      <c r="M53" s="285">
        <v>442.95273536</v>
      </c>
      <c r="N53" s="285">
        <v>26097.67396198</v>
      </c>
      <c r="O53" s="283">
        <v>14777535</v>
      </c>
      <c r="P53" s="283">
        <v>26683750</v>
      </c>
      <c r="Q53" s="283">
        <v>5954437</v>
      </c>
      <c r="R53" s="286">
        <v>112557.16102371</v>
      </c>
      <c r="S53" s="285">
        <v>8856.623701730003</v>
      </c>
    </row>
    <row r="54" spans="1:19" ht="15">
      <c r="A54" s="3">
        <v>41</v>
      </c>
      <c r="B54" s="8" t="s">
        <v>65</v>
      </c>
      <c r="C54" s="3">
        <v>9353</v>
      </c>
      <c r="D54" s="3">
        <v>0</v>
      </c>
      <c r="E54" s="3">
        <v>3070</v>
      </c>
      <c r="F54" s="3">
        <v>6283</v>
      </c>
      <c r="G54" s="3">
        <v>162737</v>
      </c>
      <c r="H54" s="3">
        <v>5728</v>
      </c>
      <c r="I54" s="3">
        <v>139783</v>
      </c>
      <c r="J54" s="3">
        <v>2822328</v>
      </c>
      <c r="K54" s="3">
        <v>8316</v>
      </c>
      <c r="L54" s="3">
        <v>4657925</v>
      </c>
      <c r="M54" s="11">
        <v>43.71459186</v>
      </c>
      <c r="N54" s="285">
        <v>10952.739658119992</v>
      </c>
      <c r="O54" s="3">
        <v>16647338</v>
      </c>
      <c r="P54" s="3">
        <v>26389773</v>
      </c>
      <c r="Q54" s="3">
        <v>5482796</v>
      </c>
      <c r="R54" s="11">
        <v>115357.38022285816</v>
      </c>
      <c r="S54" s="11">
        <v>9490.853145</v>
      </c>
    </row>
    <row r="55" spans="1:19" ht="15">
      <c r="A55" s="3">
        <v>42</v>
      </c>
      <c r="B55" s="8" t="s">
        <v>66</v>
      </c>
      <c r="C55" s="3">
        <v>724</v>
      </c>
      <c r="D55" s="3">
        <v>0</v>
      </c>
      <c r="E55" s="3">
        <v>375</v>
      </c>
      <c r="F55" s="3">
        <v>349</v>
      </c>
      <c r="G55" s="3">
        <v>82</v>
      </c>
      <c r="H55" s="3">
        <v>0</v>
      </c>
      <c r="I55" s="3">
        <v>30</v>
      </c>
      <c r="J55" s="3">
        <v>203454</v>
      </c>
      <c r="K55" s="3">
        <v>495</v>
      </c>
      <c r="L55" s="3">
        <v>321438</v>
      </c>
      <c r="M55" s="11">
        <v>3</v>
      </c>
      <c r="N55" s="60">
        <v>1330.3999999999999</v>
      </c>
      <c r="O55" s="3">
        <v>953043</v>
      </c>
      <c r="P55" s="3">
        <v>1123315</v>
      </c>
      <c r="Q55" s="3">
        <v>144773</v>
      </c>
      <c r="R55" s="11">
        <v>4353.2</v>
      </c>
      <c r="S55" s="11">
        <v>251.4</v>
      </c>
    </row>
    <row r="56" spans="1:19" ht="15">
      <c r="A56" s="3">
        <v>43</v>
      </c>
      <c r="B56" s="8" t="s">
        <v>67</v>
      </c>
      <c r="C56" s="3">
        <v>852</v>
      </c>
      <c r="D56" s="3">
        <v>0</v>
      </c>
      <c r="E56" s="3">
        <v>332</v>
      </c>
      <c r="F56" s="3">
        <v>520</v>
      </c>
      <c r="G56" s="3">
        <v>0</v>
      </c>
      <c r="H56" s="3">
        <v>0</v>
      </c>
      <c r="I56" s="3">
        <v>0</v>
      </c>
      <c r="J56" s="3">
        <v>221931</v>
      </c>
      <c r="K56" s="3">
        <v>2232</v>
      </c>
      <c r="L56" s="3">
        <v>340616</v>
      </c>
      <c r="M56" s="11">
        <v>19.031068</v>
      </c>
      <c r="N56" s="285">
        <v>1054.018204</v>
      </c>
      <c r="O56" s="3">
        <v>1584348</v>
      </c>
      <c r="P56" s="3">
        <v>2600312</v>
      </c>
      <c r="Q56" s="3">
        <v>374505</v>
      </c>
      <c r="R56" s="11">
        <v>7221.456680640002</v>
      </c>
      <c r="S56" s="11">
        <v>565.2206069800014</v>
      </c>
    </row>
    <row r="57" spans="1:19" ht="15">
      <c r="A57" s="3">
        <v>44</v>
      </c>
      <c r="B57" s="8" t="s">
        <v>68</v>
      </c>
      <c r="C57" s="3">
        <v>10282</v>
      </c>
      <c r="D57" s="3">
        <v>0</v>
      </c>
      <c r="E57" s="3">
        <v>2074</v>
      </c>
      <c r="F57" s="3">
        <v>8208</v>
      </c>
      <c r="G57" s="3">
        <v>202981</v>
      </c>
      <c r="H57" s="3">
        <v>0</v>
      </c>
      <c r="I57" s="3">
        <v>155978</v>
      </c>
      <c r="J57" s="3">
        <v>803812</v>
      </c>
      <c r="K57" s="3">
        <v>7524</v>
      </c>
      <c r="L57" s="3">
        <v>1031109</v>
      </c>
      <c r="M57" s="11">
        <v>22</v>
      </c>
      <c r="N57" s="60">
        <v>2987.2000000000003</v>
      </c>
      <c r="O57" s="3">
        <v>12945814</v>
      </c>
      <c r="P57" s="3">
        <v>42284207</v>
      </c>
      <c r="Q57" s="3">
        <v>3037791</v>
      </c>
      <c r="R57" s="11">
        <v>97575.8744</v>
      </c>
      <c r="S57" s="11">
        <v>4933.1</v>
      </c>
    </row>
    <row r="58" spans="1:19" ht="15">
      <c r="A58" s="3">
        <v>45</v>
      </c>
      <c r="B58" s="8" t="s">
        <v>69</v>
      </c>
      <c r="C58" s="183">
        <v>635</v>
      </c>
      <c r="D58" s="184">
        <v>0</v>
      </c>
      <c r="E58" s="184">
        <v>249</v>
      </c>
      <c r="F58" s="184">
        <v>386</v>
      </c>
      <c r="G58" s="185">
        <v>3456</v>
      </c>
      <c r="H58" s="185">
        <v>0</v>
      </c>
      <c r="I58" s="185">
        <v>1891</v>
      </c>
      <c r="J58" s="184">
        <v>0</v>
      </c>
      <c r="K58" s="184">
        <v>0</v>
      </c>
      <c r="L58" s="184">
        <v>0</v>
      </c>
      <c r="M58" s="184">
        <v>0</v>
      </c>
      <c r="N58" s="11">
        <v>0</v>
      </c>
      <c r="O58" s="184">
        <v>278148</v>
      </c>
      <c r="P58" s="183">
        <v>557341</v>
      </c>
      <c r="Q58" s="184">
        <v>102939</v>
      </c>
      <c r="R58" s="186">
        <v>1905.3999999999999</v>
      </c>
      <c r="S58" s="187">
        <v>155.39999999999998</v>
      </c>
    </row>
    <row r="59" spans="1:19" ht="15">
      <c r="A59" s="3"/>
      <c r="B59" s="43" t="s">
        <v>47</v>
      </c>
      <c r="C59" s="7">
        <f>SUM(C39:C58)</f>
        <v>37448</v>
      </c>
      <c r="D59" s="7">
        <f>SUM(D39:D58)</f>
        <v>0</v>
      </c>
      <c r="E59" s="7">
        <f aca="true" t="shared" si="1" ref="E59:S59">SUM(E39:E58)</f>
        <v>13476</v>
      </c>
      <c r="F59" s="7">
        <f t="shared" si="1"/>
        <v>23972</v>
      </c>
      <c r="G59" s="7">
        <f t="shared" si="1"/>
        <v>567078</v>
      </c>
      <c r="H59" s="7">
        <f t="shared" si="1"/>
        <v>5728</v>
      </c>
      <c r="I59" s="7">
        <f t="shared" si="1"/>
        <v>457754</v>
      </c>
      <c r="J59" s="7">
        <f t="shared" si="1"/>
        <v>9809362</v>
      </c>
      <c r="K59" s="7">
        <f t="shared" si="1"/>
        <v>90050</v>
      </c>
      <c r="L59" s="7">
        <f t="shared" si="1"/>
        <v>14091745</v>
      </c>
      <c r="M59" s="54">
        <f t="shared" si="1"/>
        <v>538.42353722</v>
      </c>
      <c r="N59" s="54">
        <f t="shared" si="1"/>
        <v>42585.07303409999</v>
      </c>
      <c r="O59" s="7">
        <f t="shared" si="1"/>
        <v>61524246</v>
      </c>
      <c r="P59" s="7">
        <f t="shared" si="1"/>
        <v>119396096</v>
      </c>
      <c r="Q59" s="7">
        <f t="shared" si="1"/>
        <v>16079003</v>
      </c>
      <c r="R59" s="54">
        <f t="shared" si="1"/>
        <v>401126.27328420815</v>
      </c>
      <c r="S59" s="54">
        <f t="shared" si="1"/>
        <v>26005.154730710005</v>
      </c>
    </row>
    <row r="60" spans="1:19" ht="15">
      <c r="A60" s="3"/>
      <c r="B60" s="926" t="s">
        <v>70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</row>
    <row r="61" spans="1:19" ht="15">
      <c r="A61" s="3">
        <v>46</v>
      </c>
      <c r="B61" s="8" t="s">
        <v>71</v>
      </c>
      <c r="C61" s="3">
        <v>122</v>
      </c>
      <c r="D61" s="3">
        <v>0</v>
      </c>
      <c r="E61" s="3">
        <v>35</v>
      </c>
      <c r="F61" s="3">
        <v>87</v>
      </c>
      <c r="G61" s="3">
        <v>0</v>
      </c>
      <c r="H61" s="3">
        <v>0</v>
      </c>
      <c r="I61" s="3">
        <v>0</v>
      </c>
      <c r="J61" s="3">
        <v>149872</v>
      </c>
      <c r="K61" s="3">
        <v>985</v>
      </c>
      <c r="L61" s="3">
        <v>182898</v>
      </c>
      <c r="M61" s="11">
        <v>7.713478469999999</v>
      </c>
      <c r="N61" s="11">
        <v>538.77727975</v>
      </c>
      <c r="O61" s="3">
        <v>307745</v>
      </c>
      <c r="P61" s="3">
        <v>482375</v>
      </c>
      <c r="Q61" s="3">
        <v>130648</v>
      </c>
      <c r="R61" s="11">
        <v>1874.4677790599997</v>
      </c>
      <c r="S61" s="11">
        <v>226.07844033000003</v>
      </c>
    </row>
    <row r="62" spans="1:19" ht="15">
      <c r="A62" s="3">
        <v>47</v>
      </c>
      <c r="B62" s="8" t="s">
        <v>72</v>
      </c>
      <c r="C62" s="3">
        <v>0</v>
      </c>
      <c r="D62" s="3">
        <v>0</v>
      </c>
      <c r="E62" s="3">
        <v>0</v>
      </c>
      <c r="F62" s="3">
        <v>0</v>
      </c>
      <c r="G62" s="185">
        <v>17937</v>
      </c>
      <c r="H62" s="185">
        <v>0</v>
      </c>
      <c r="I62" s="185">
        <v>94694</v>
      </c>
      <c r="J62" s="184">
        <v>617072</v>
      </c>
      <c r="K62" s="184">
        <v>0</v>
      </c>
      <c r="L62" s="184">
        <v>1503817.3222</v>
      </c>
      <c r="M62" s="184">
        <v>0</v>
      </c>
      <c r="N62" s="201">
        <v>12072.0514784672</v>
      </c>
      <c r="O62" s="3">
        <v>0</v>
      </c>
      <c r="P62" s="3">
        <v>0</v>
      </c>
      <c r="Q62" s="3">
        <v>0</v>
      </c>
      <c r="R62" s="11">
        <v>0</v>
      </c>
      <c r="S62" s="11">
        <v>0</v>
      </c>
    </row>
    <row r="63" spans="1:19" ht="15">
      <c r="A63" s="3">
        <v>48</v>
      </c>
      <c r="B63" s="8" t="s">
        <v>73</v>
      </c>
      <c r="C63" s="3">
        <v>31</v>
      </c>
      <c r="D63" s="3">
        <v>0</v>
      </c>
      <c r="E63" s="3">
        <v>5</v>
      </c>
      <c r="F63" s="3">
        <v>26</v>
      </c>
      <c r="G63" s="3">
        <v>0</v>
      </c>
      <c r="H63" s="3">
        <v>0</v>
      </c>
      <c r="I63" s="3">
        <v>0</v>
      </c>
      <c r="J63" s="3">
        <v>3683</v>
      </c>
      <c r="K63" s="3">
        <v>0</v>
      </c>
      <c r="L63" s="3">
        <v>5</v>
      </c>
      <c r="M63" s="11">
        <v>0</v>
      </c>
      <c r="N63" s="11">
        <v>0.0020589099999999997</v>
      </c>
      <c r="O63" s="3">
        <v>20116</v>
      </c>
      <c r="P63" s="3">
        <v>6904</v>
      </c>
      <c r="Q63" s="3">
        <v>3997</v>
      </c>
      <c r="R63" s="11">
        <v>38.10175848</v>
      </c>
      <c r="S63" s="11">
        <v>9.34543253</v>
      </c>
    </row>
    <row r="64" spans="1:19" ht="15">
      <c r="A64" s="3">
        <v>49</v>
      </c>
      <c r="B64" s="8" t="s">
        <v>74</v>
      </c>
      <c r="C64" s="300">
        <v>702</v>
      </c>
      <c r="D64" s="298">
        <v>0</v>
      </c>
      <c r="E64" s="298">
        <v>58</v>
      </c>
      <c r="F64" s="298">
        <v>644</v>
      </c>
      <c r="G64" s="303">
        <v>10824</v>
      </c>
      <c r="H64" s="298">
        <v>0</v>
      </c>
      <c r="I64" s="303">
        <v>7813</v>
      </c>
      <c r="J64" s="297">
        <v>2305564</v>
      </c>
      <c r="K64" s="298">
        <v>28495</v>
      </c>
      <c r="L64" s="301">
        <v>6567878</v>
      </c>
      <c r="M64" s="299">
        <v>227.37561869744792</v>
      </c>
      <c r="N64" s="299">
        <v>18143.753180600004</v>
      </c>
      <c r="O64" s="297">
        <v>2116721</v>
      </c>
      <c r="P64" s="297">
        <v>3489755</v>
      </c>
      <c r="Q64" s="297">
        <v>1506115</v>
      </c>
      <c r="R64" s="302">
        <v>12098.180170205302</v>
      </c>
      <c r="S64" s="297">
        <v>3193.3999999999996</v>
      </c>
    </row>
    <row r="65" spans="1:19" ht="15">
      <c r="A65" s="3">
        <v>50</v>
      </c>
      <c r="B65" s="8" t="s">
        <v>75</v>
      </c>
      <c r="C65" s="290">
        <v>63</v>
      </c>
      <c r="D65" s="290">
        <v>0</v>
      </c>
      <c r="E65" s="290">
        <v>12</v>
      </c>
      <c r="F65" s="290">
        <v>51</v>
      </c>
      <c r="G65" s="290">
        <v>0</v>
      </c>
      <c r="H65" s="290">
        <v>0</v>
      </c>
      <c r="I65" s="290">
        <v>0</v>
      </c>
      <c r="J65" s="292">
        <v>0</v>
      </c>
      <c r="K65" s="290">
        <v>0</v>
      </c>
      <c r="L65" s="290">
        <v>0</v>
      </c>
      <c r="M65" s="291">
        <v>0</v>
      </c>
      <c r="N65" s="291">
        <v>0</v>
      </c>
      <c r="O65" s="151">
        <v>83300</v>
      </c>
      <c r="P65" s="151">
        <v>197980</v>
      </c>
      <c r="Q65" s="151">
        <v>84918</v>
      </c>
      <c r="R65" s="152">
        <v>762.0999999999999</v>
      </c>
      <c r="S65" s="152">
        <v>161</v>
      </c>
    </row>
    <row r="66" spans="1:19" ht="15">
      <c r="A66" s="3">
        <v>51</v>
      </c>
      <c r="B66" s="8" t="s">
        <v>76</v>
      </c>
      <c r="C66" s="311">
        <v>40</v>
      </c>
      <c r="D66" s="311">
        <v>0</v>
      </c>
      <c r="E66" s="312">
        <v>5</v>
      </c>
      <c r="F66" s="311">
        <v>35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  <c r="L66" s="311">
        <v>0</v>
      </c>
      <c r="M66" s="311">
        <v>0</v>
      </c>
      <c r="N66" s="311">
        <v>0</v>
      </c>
      <c r="O66" s="312">
        <v>6334</v>
      </c>
      <c r="P66" s="312">
        <v>22319</v>
      </c>
      <c r="Q66" s="313">
        <v>2555</v>
      </c>
      <c r="R66" s="314">
        <v>64.5</v>
      </c>
      <c r="S66" s="315">
        <v>5.811</v>
      </c>
    </row>
    <row r="67" spans="1:19" ht="15">
      <c r="A67" s="3">
        <v>52</v>
      </c>
      <c r="B67" s="8" t="s">
        <v>77</v>
      </c>
      <c r="C67" s="150">
        <v>143</v>
      </c>
      <c r="D67" s="150">
        <v>0</v>
      </c>
      <c r="E67" s="151">
        <v>70</v>
      </c>
      <c r="F67" s="150">
        <v>73</v>
      </c>
      <c r="G67" s="150">
        <v>9151</v>
      </c>
      <c r="H67" s="150">
        <v>6703</v>
      </c>
      <c r="I67" s="150">
        <v>15854</v>
      </c>
      <c r="J67" s="151">
        <v>602853</v>
      </c>
      <c r="K67" s="150">
        <v>3135</v>
      </c>
      <c r="L67" s="150">
        <v>1092501</v>
      </c>
      <c r="M67" s="152">
        <v>20.714570220000002</v>
      </c>
      <c r="N67" s="152">
        <v>3101.2728827100404</v>
      </c>
      <c r="O67" s="151">
        <v>475402</v>
      </c>
      <c r="P67" s="151">
        <v>457585</v>
      </c>
      <c r="Q67" s="151">
        <v>272055</v>
      </c>
      <c r="R67" s="152">
        <v>2067.30113407</v>
      </c>
      <c r="S67" s="152">
        <v>653.6458422800001</v>
      </c>
    </row>
    <row r="68" spans="1:19" ht="15">
      <c r="A68" s="3">
        <v>53</v>
      </c>
      <c r="B68" s="8" t="s">
        <v>79</v>
      </c>
      <c r="C68" s="150">
        <v>300</v>
      </c>
      <c r="D68" s="150">
        <v>0</v>
      </c>
      <c r="E68" s="151">
        <v>97</v>
      </c>
      <c r="F68" s="150">
        <v>203</v>
      </c>
      <c r="G68" s="150">
        <v>15</v>
      </c>
      <c r="H68" s="150">
        <v>0</v>
      </c>
      <c r="I68" s="150">
        <v>0</v>
      </c>
      <c r="J68" s="151">
        <v>1278864</v>
      </c>
      <c r="K68" s="150">
        <v>2302</v>
      </c>
      <c r="L68" s="150">
        <v>2121805</v>
      </c>
      <c r="M68" s="152">
        <v>11.399999999999999</v>
      </c>
      <c r="N68" s="152">
        <v>6748.7</v>
      </c>
      <c r="O68" s="151">
        <v>763351</v>
      </c>
      <c r="P68" s="151">
        <v>1358406</v>
      </c>
      <c r="Q68" s="151">
        <v>537389</v>
      </c>
      <c r="R68" s="152">
        <v>4790.270818360002</v>
      </c>
      <c r="S68" s="152">
        <v>890.4248289099986</v>
      </c>
    </row>
    <row r="69" spans="1:19" ht="15">
      <c r="A69" s="3"/>
      <c r="B69" s="43" t="s">
        <v>47</v>
      </c>
      <c r="C69" s="7">
        <f aca="true" t="shared" si="2" ref="C69:S69">SUM(C61:C68)</f>
        <v>1401</v>
      </c>
      <c r="D69" s="7">
        <f t="shared" si="2"/>
        <v>0</v>
      </c>
      <c r="E69" s="7">
        <f t="shared" si="2"/>
        <v>282</v>
      </c>
      <c r="F69" s="7">
        <f t="shared" si="2"/>
        <v>1119</v>
      </c>
      <c r="G69" s="7">
        <f t="shared" si="2"/>
        <v>37927</v>
      </c>
      <c r="H69" s="7">
        <f t="shared" si="2"/>
        <v>6703</v>
      </c>
      <c r="I69" s="7">
        <f t="shared" si="2"/>
        <v>118361</v>
      </c>
      <c r="J69" s="7">
        <f t="shared" si="2"/>
        <v>4957908</v>
      </c>
      <c r="K69" s="7">
        <f t="shared" si="2"/>
        <v>34917</v>
      </c>
      <c r="L69" s="7">
        <f t="shared" si="2"/>
        <v>11468904.3222</v>
      </c>
      <c r="M69" s="54">
        <f t="shared" si="2"/>
        <v>267.2036673874479</v>
      </c>
      <c r="N69" s="269">
        <f t="shared" si="2"/>
        <v>40604.556880437245</v>
      </c>
      <c r="O69" s="7">
        <f t="shared" si="2"/>
        <v>3772969</v>
      </c>
      <c r="P69" s="7">
        <f t="shared" si="2"/>
        <v>6015324</v>
      </c>
      <c r="Q69" s="7">
        <f t="shared" si="2"/>
        <v>2537677</v>
      </c>
      <c r="R69" s="54">
        <f t="shared" si="2"/>
        <v>21694.921660175303</v>
      </c>
      <c r="S69" s="54">
        <f t="shared" si="2"/>
        <v>5139.705544049998</v>
      </c>
    </row>
    <row r="70" spans="1:19" ht="15">
      <c r="A70" s="3"/>
      <c r="B70" s="58" t="s">
        <v>80</v>
      </c>
      <c r="C70" s="7">
        <f aca="true" t="shared" si="3" ref="C70:S70">SUM(C36+C59+C69)</f>
        <v>98074</v>
      </c>
      <c r="D70" s="7">
        <f t="shared" si="3"/>
        <v>0</v>
      </c>
      <c r="E70" s="7">
        <f t="shared" si="3"/>
        <v>48129</v>
      </c>
      <c r="F70" s="7">
        <f t="shared" si="3"/>
        <v>49945</v>
      </c>
      <c r="G70" s="7">
        <f t="shared" si="3"/>
        <v>658250</v>
      </c>
      <c r="H70" s="7">
        <f t="shared" si="3"/>
        <v>13584</v>
      </c>
      <c r="I70" s="7">
        <f t="shared" si="3"/>
        <v>615824</v>
      </c>
      <c r="J70" s="7">
        <f t="shared" si="3"/>
        <v>17900756</v>
      </c>
      <c r="K70" s="7">
        <f t="shared" si="3"/>
        <v>195616</v>
      </c>
      <c r="L70" s="7">
        <f t="shared" si="3"/>
        <v>30166356.3222</v>
      </c>
      <c r="M70" s="54">
        <f t="shared" si="3"/>
        <v>1135.2712707574478</v>
      </c>
      <c r="N70" s="269">
        <f t="shared" si="3"/>
        <v>93073.20413782724</v>
      </c>
      <c r="O70" s="7">
        <f t="shared" si="3"/>
        <v>286316295</v>
      </c>
      <c r="P70" s="7">
        <f t="shared" si="3"/>
        <v>460263881</v>
      </c>
      <c r="Q70" s="7">
        <f t="shared" si="3"/>
        <v>32101263</v>
      </c>
      <c r="R70" s="54">
        <f t="shared" si="3"/>
        <v>1327925.5662967435</v>
      </c>
      <c r="S70" s="54">
        <f t="shared" si="3"/>
        <v>51109.35074172</v>
      </c>
    </row>
    <row r="71" spans="1:19" ht="15">
      <c r="A71" s="4"/>
      <c r="B71" s="4"/>
      <c r="C71" s="4">
        <f>SUM(C70:D70)</f>
        <v>98074</v>
      </c>
      <c r="D71" s="4"/>
      <c r="E71" s="4">
        <f>SUM(E70:F70)</f>
        <v>98074</v>
      </c>
      <c r="F71" s="4"/>
      <c r="G71" s="4">
        <f>SUM(G70:H70)</f>
        <v>671834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">
      <c r="A72" s="4"/>
      <c r="B72" s="270">
        <v>41000</v>
      </c>
      <c r="C72" s="4">
        <v>96742</v>
      </c>
      <c r="D72" s="4"/>
      <c r="E72">
        <v>96742</v>
      </c>
      <c r="G72">
        <v>667963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">
      <c r="A73" s="4"/>
      <c r="B73" s="4" t="s">
        <v>121</v>
      </c>
      <c r="C73" s="4">
        <f>C71-C72</f>
        <v>1332</v>
      </c>
      <c r="D73" s="4"/>
      <c r="E73" s="4">
        <f>E71-E72</f>
        <v>1332</v>
      </c>
      <c r="F73" s="4"/>
      <c r="G73" s="4">
        <f>G71-G72</f>
        <v>3871</v>
      </c>
      <c r="H73" s="4"/>
      <c r="I73" s="4"/>
      <c r="J73" s="4">
        <f>L73/J70</f>
        <v>1.6961279357251728</v>
      </c>
      <c r="K73" s="4"/>
      <c r="L73" s="4">
        <f>K70+L70</f>
        <v>30361972.3222</v>
      </c>
      <c r="M73" s="4"/>
      <c r="N73" s="4">
        <f>M70+N70</f>
        <v>94208.4754085847</v>
      </c>
      <c r="O73" s="4"/>
      <c r="P73" s="4">
        <f>P70+Q70</f>
        <v>492365144</v>
      </c>
      <c r="Q73" s="4"/>
      <c r="R73" s="4">
        <f>R70+S70</f>
        <v>1379034.9170384635</v>
      </c>
      <c r="S73" s="4"/>
    </row>
    <row r="74" spans="1:19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>L73/31</f>
        <v>979418.4620064517</v>
      </c>
      <c r="M74" s="4"/>
      <c r="N74" s="4">
        <f>N73/31</f>
        <v>3038.9830776962804</v>
      </c>
      <c r="O74" s="4"/>
      <c r="P74" s="4">
        <f>P73/31</f>
        <v>15882746.58064516</v>
      </c>
      <c r="Q74" s="4"/>
      <c r="R74" s="4">
        <f>R73/31</f>
        <v>44484.9973238214</v>
      </c>
      <c r="S74" s="4"/>
    </row>
    <row r="75" spans="1:19" ht="15">
      <c r="A75" s="4"/>
      <c r="B75" s="4"/>
      <c r="C75" s="4"/>
      <c r="D75" s="4"/>
      <c r="E75" s="4"/>
      <c r="F75" s="4"/>
      <c r="G75" s="4"/>
      <c r="H75" s="4"/>
      <c r="I75" s="4">
        <f>K70+P70</f>
        <v>460459497</v>
      </c>
      <c r="J75" s="4">
        <f>M70+R70</f>
        <v>1329060.837567501</v>
      </c>
      <c r="K75" s="4"/>
      <c r="L75" s="4"/>
      <c r="M75" s="4"/>
      <c r="N75" s="4">
        <f>N73/L73</f>
        <v>0.003102844387342437</v>
      </c>
      <c r="O75" s="4"/>
      <c r="P75" s="4"/>
      <c r="Q75" s="4"/>
      <c r="R75" s="4">
        <f>R73/P73</f>
        <v>0.00280083782096172</v>
      </c>
      <c r="S75" s="4"/>
    </row>
    <row r="76" spans="1:19" ht="15">
      <c r="A76" s="4"/>
      <c r="B76" s="4"/>
      <c r="C76" s="4"/>
      <c r="D76" s="4"/>
      <c r="E76" s="4"/>
      <c r="F76" s="4"/>
      <c r="G76" s="4"/>
      <c r="H76" s="4"/>
      <c r="I76" s="4"/>
      <c r="J76" s="4">
        <f>J75/E71</f>
        <v>13.551612431097956</v>
      </c>
      <c r="K76" s="4">
        <f>J76/31</f>
        <v>0.43714878809993407</v>
      </c>
      <c r="L76" s="4"/>
      <c r="M76" s="4"/>
      <c r="N76" s="4"/>
      <c r="O76" s="4">
        <f>J70+O70</f>
        <v>304217051</v>
      </c>
      <c r="P76" s="4">
        <f>(L70/J70)</f>
        <v>1.6852001291006928</v>
      </c>
      <c r="Q76" s="4"/>
      <c r="R76" s="4">
        <f>(Q70/O70)</f>
        <v>0.11211818384280224</v>
      </c>
      <c r="S76" s="4"/>
    </row>
    <row r="77" spans="1:19" ht="15">
      <c r="A77" s="4"/>
      <c r="B77" s="4"/>
      <c r="C77" s="4"/>
      <c r="D77" s="4"/>
      <c r="E77" s="4"/>
      <c r="F77" s="4"/>
      <c r="G77" s="4"/>
      <c r="H77" s="4"/>
      <c r="I77" s="4">
        <f>(L70+Q70)/G71</f>
        <v>92.6830427191836</v>
      </c>
      <c r="J77" s="4">
        <f>(K70+P70)/E71</f>
        <v>4695.021075922263</v>
      </c>
      <c r="K77" s="4"/>
      <c r="L77" s="4"/>
      <c r="M77" s="4"/>
      <c r="N77" s="4"/>
      <c r="O77" s="4"/>
      <c r="P77" s="4">
        <f>(N70/J70)*10000000</f>
        <v>51994.00748092832</v>
      </c>
      <c r="Q77" s="4"/>
      <c r="R77" s="4">
        <f>(S70/O70)*10000000</f>
        <v>1785.0660837071814</v>
      </c>
      <c r="S77" s="4"/>
    </row>
    <row r="78" spans="1:19" ht="15">
      <c r="A78" s="4"/>
      <c r="B78" s="4"/>
      <c r="C78" s="4"/>
      <c r="D78" s="4"/>
      <c r="E78" s="4"/>
      <c r="F78" s="4"/>
      <c r="G78" s="4"/>
      <c r="H78" s="4"/>
      <c r="I78" s="4">
        <f>I77/31</f>
        <v>2.9897755715865677</v>
      </c>
      <c r="J78" s="4">
        <f>J77/31</f>
        <v>151.4522927716859</v>
      </c>
      <c r="K78" s="4"/>
      <c r="L78" s="4">
        <f>K70+P70</f>
        <v>460459497</v>
      </c>
      <c r="M78" s="4"/>
      <c r="N78" s="4"/>
      <c r="O78" s="4"/>
      <c r="P78" s="4"/>
      <c r="Q78" s="4"/>
      <c r="R78" s="4"/>
      <c r="S78" s="4"/>
    </row>
    <row r="79" spans="1:19" ht="15">
      <c r="A79" s="4"/>
      <c r="B79" s="4"/>
      <c r="C79" s="4"/>
      <c r="D79" s="4"/>
      <c r="E79" s="4"/>
      <c r="F79" s="4"/>
      <c r="G79" s="4"/>
      <c r="H79" s="4"/>
      <c r="I79" s="4">
        <f>L70/G71</f>
        <v>44.901502934058115</v>
      </c>
      <c r="J79" s="4">
        <f>K70/E71</f>
        <v>1.9945755246038706</v>
      </c>
      <c r="K79" s="4"/>
      <c r="L79" s="4"/>
      <c r="M79" s="4">
        <f>(M70+R70)/C71</f>
        <v>13.551612431097956</v>
      </c>
      <c r="N79" s="4"/>
      <c r="O79" s="4"/>
      <c r="P79" s="4"/>
      <c r="Q79" s="4"/>
      <c r="R79" s="4"/>
      <c r="S79" s="4"/>
    </row>
    <row r="80" spans="1:19" ht="15">
      <c r="A80" s="4"/>
      <c r="B80" s="4"/>
      <c r="C80" s="4"/>
      <c r="D80" s="4"/>
      <c r="E80" s="4"/>
      <c r="F80" s="4"/>
      <c r="G80" s="4"/>
      <c r="H80" s="4"/>
      <c r="I80" s="4">
        <f>Q70/G71</f>
        <v>47.781539785125496</v>
      </c>
      <c r="J80" s="4">
        <f>P70/E71</f>
        <v>4693.026500397659</v>
      </c>
      <c r="K80" s="4"/>
      <c r="L80" s="4"/>
      <c r="M80" s="4">
        <f>M79/31</f>
        <v>0.43714878809993407</v>
      </c>
      <c r="N80" s="4"/>
      <c r="O80" s="4"/>
      <c r="P80" s="4">
        <f>N70/L70</f>
        <v>0.003085331325524816</v>
      </c>
      <c r="Q80" s="4"/>
      <c r="R80" s="4"/>
      <c r="S80" s="4"/>
    </row>
    <row r="81" spans="1:19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f>S70/Q70</f>
        <v>0.0015921289683125553</v>
      </c>
      <c r="Q81" s="4"/>
      <c r="R81" s="4"/>
      <c r="S81" s="4"/>
    </row>
  </sheetData>
  <sheetProtection/>
  <mergeCells count="22">
    <mergeCell ref="B51:S51"/>
    <mergeCell ref="B60:S60"/>
    <mergeCell ref="B37:S37"/>
    <mergeCell ref="B38:S38"/>
    <mergeCell ref="B27:S27"/>
    <mergeCell ref="B34:S34"/>
    <mergeCell ref="B7:S7"/>
    <mergeCell ref="A1:A3"/>
    <mergeCell ref="B1:S1"/>
    <mergeCell ref="B2:B3"/>
    <mergeCell ref="C2:D2"/>
    <mergeCell ref="E2:F2"/>
    <mergeCell ref="B5:S5"/>
    <mergeCell ref="B6:S6"/>
    <mergeCell ref="G2:H2"/>
    <mergeCell ref="I2:I3"/>
    <mergeCell ref="J2:N2"/>
    <mergeCell ref="O2:S2"/>
    <mergeCell ref="K3:L3"/>
    <mergeCell ref="M3:N3"/>
    <mergeCell ref="P3:Q3"/>
    <mergeCell ref="R3:S3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89"/>
  <sheetViews>
    <sheetView zoomScalePageLayoutView="0" workbookViewId="0" topLeftCell="AF70">
      <selection activeCell="AS100" sqref="AS100"/>
    </sheetView>
  </sheetViews>
  <sheetFormatPr defaultColWidth="9.140625" defaultRowHeight="15"/>
  <cols>
    <col min="1" max="1" width="4.00390625" style="0" customWidth="1"/>
    <col min="2" max="2" width="28.140625" style="0" customWidth="1"/>
  </cols>
  <sheetData>
    <row r="1" spans="1:53" ht="15">
      <c r="A1" s="919" t="s">
        <v>17</v>
      </c>
      <c r="B1" s="934" t="s">
        <v>123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124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125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59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330">
        <v>316</v>
      </c>
      <c r="D8" s="329">
        <v>0</v>
      </c>
      <c r="E8" s="330">
        <v>207</v>
      </c>
      <c r="F8" s="330">
        <v>109</v>
      </c>
      <c r="G8" s="329">
        <v>0</v>
      </c>
      <c r="H8" s="329">
        <v>0</v>
      </c>
      <c r="I8" s="331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30">
        <v>1345524</v>
      </c>
      <c r="P8" s="330">
        <v>2002086</v>
      </c>
      <c r="Q8" s="330">
        <v>71714</v>
      </c>
      <c r="R8" s="330">
        <v>466.42</v>
      </c>
      <c r="S8" s="330">
        <v>13.35</v>
      </c>
      <c r="T8" s="60">
        <v>316</v>
      </c>
      <c r="U8" s="60">
        <v>0</v>
      </c>
      <c r="V8" s="60">
        <v>207</v>
      </c>
      <c r="W8" s="60">
        <v>109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1305440</v>
      </c>
      <c r="AG8" s="60">
        <v>1907619</v>
      </c>
      <c r="AH8" s="60">
        <v>69023</v>
      </c>
      <c r="AI8" s="60">
        <v>439.27</v>
      </c>
      <c r="AJ8" s="60">
        <v>13.34</v>
      </c>
      <c r="AK8" s="62">
        <f aca="true" t="shared" si="0" ref="AK8:AZ8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 t="e">
        <f t="shared" si="0"/>
        <v>#DIV/0!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3.0705356048535357</v>
      </c>
      <c r="AX8" s="62">
        <f t="shared" si="0"/>
        <v>4.952089489567886</v>
      </c>
      <c r="AY8" s="62">
        <f t="shared" si="0"/>
        <v>3.898700433188937</v>
      </c>
      <c r="AZ8" s="62">
        <f t="shared" si="0"/>
        <v>6.180708903407934</v>
      </c>
      <c r="BA8" s="62">
        <f aca="true" t="shared" si="1" ref="AK8:BA23">(S8-AJ8)/AJ8*100</f>
        <v>0.07496251874062809</v>
      </c>
    </row>
    <row r="9" spans="1:53" ht="15">
      <c r="A9" s="60">
        <v>2</v>
      </c>
      <c r="B9" s="60" t="s">
        <v>20</v>
      </c>
      <c r="C9" s="12">
        <v>1058</v>
      </c>
      <c r="D9" s="12">
        <v>0</v>
      </c>
      <c r="E9" s="12">
        <v>497</v>
      </c>
      <c r="F9" s="12">
        <v>561</v>
      </c>
      <c r="G9" s="12">
        <v>2279</v>
      </c>
      <c r="H9" s="12">
        <v>0</v>
      </c>
      <c r="I9" s="12">
        <v>1731</v>
      </c>
      <c r="J9" s="12">
        <v>121078</v>
      </c>
      <c r="K9" s="12">
        <v>7894</v>
      </c>
      <c r="L9" s="12">
        <v>112532</v>
      </c>
      <c r="M9" s="12">
        <v>3.21</v>
      </c>
      <c r="N9" s="15">
        <v>30.2</v>
      </c>
      <c r="O9" s="15">
        <v>7084497</v>
      </c>
      <c r="P9" s="15">
        <v>7610792</v>
      </c>
      <c r="Q9" s="15">
        <v>340893</v>
      </c>
      <c r="R9" s="15">
        <v>1789.9</v>
      </c>
      <c r="S9" s="15">
        <v>52.38</v>
      </c>
      <c r="T9" s="12">
        <v>1057</v>
      </c>
      <c r="U9" s="12">
        <v>0</v>
      </c>
      <c r="V9" s="12">
        <v>497</v>
      </c>
      <c r="W9" s="12">
        <v>560</v>
      </c>
      <c r="X9" s="12">
        <v>2256</v>
      </c>
      <c r="Y9" s="12">
        <v>0</v>
      </c>
      <c r="Z9" s="12">
        <v>1716</v>
      </c>
      <c r="AA9" s="12">
        <v>121078</v>
      </c>
      <c r="AB9" s="12">
        <v>4774</v>
      </c>
      <c r="AC9" s="12">
        <v>110748</v>
      </c>
      <c r="AD9" s="12">
        <v>3.28</v>
      </c>
      <c r="AE9" s="15">
        <v>28.9</v>
      </c>
      <c r="AF9" s="15">
        <v>7018693</v>
      </c>
      <c r="AG9" s="15">
        <v>7467082</v>
      </c>
      <c r="AH9" s="15">
        <v>324643</v>
      </c>
      <c r="AI9" s="15">
        <v>1755.95</v>
      </c>
      <c r="AJ9" s="15">
        <v>52.4</v>
      </c>
      <c r="AK9" s="62">
        <f t="shared" si="1"/>
        <v>0.0946073793755913</v>
      </c>
      <c r="AL9" s="62" t="e">
        <f t="shared" si="1"/>
        <v>#DIV/0!</v>
      </c>
      <c r="AM9" s="62">
        <f t="shared" si="1"/>
        <v>0</v>
      </c>
      <c r="AN9" s="62">
        <f t="shared" si="1"/>
        <v>0.17857142857142858</v>
      </c>
      <c r="AO9" s="62">
        <f t="shared" si="1"/>
        <v>1.019503546099291</v>
      </c>
      <c r="AP9" s="62" t="e">
        <f t="shared" si="1"/>
        <v>#DIV/0!</v>
      </c>
      <c r="AQ9" s="62">
        <f t="shared" si="1"/>
        <v>0.8741258741258742</v>
      </c>
      <c r="AR9" s="62">
        <f t="shared" si="1"/>
        <v>0</v>
      </c>
      <c r="AS9" s="70">
        <f t="shared" si="1"/>
        <v>65.35400083787181</v>
      </c>
      <c r="AT9" s="62">
        <f t="shared" si="1"/>
        <v>1.6108643045472604</v>
      </c>
      <c r="AU9" s="62">
        <f t="shared" si="1"/>
        <v>-2.13414634146341</v>
      </c>
      <c r="AV9" s="62">
        <f t="shared" si="1"/>
        <v>4.498269896193775</v>
      </c>
      <c r="AW9" s="62">
        <f t="shared" si="1"/>
        <v>0.9375534732748676</v>
      </c>
      <c r="AX9" s="62">
        <f t="shared" si="1"/>
        <v>1.924580445212735</v>
      </c>
      <c r="AY9" s="62">
        <f t="shared" si="1"/>
        <v>5.005498347415468</v>
      </c>
      <c r="AZ9" s="62">
        <f t="shared" si="1"/>
        <v>1.933426350408613</v>
      </c>
      <c r="BA9" s="62">
        <f t="shared" si="1"/>
        <v>-0.03816793893129011</v>
      </c>
    </row>
    <row r="10" spans="1:53" ht="15">
      <c r="A10" s="60">
        <v>3</v>
      </c>
      <c r="B10" s="60" t="s">
        <v>21</v>
      </c>
      <c r="C10" s="63">
        <v>2072</v>
      </c>
      <c r="D10" s="63">
        <v>0</v>
      </c>
      <c r="E10" s="63">
        <v>1410</v>
      </c>
      <c r="F10" s="63">
        <v>662</v>
      </c>
      <c r="G10" s="63">
        <v>4117</v>
      </c>
      <c r="H10" s="63">
        <v>248</v>
      </c>
      <c r="I10" s="63">
        <v>4365</v>
      </c>
      <c r="J10" s="64">
        <v>69044</v>
      </c>
      <c r="K10" s="64">
        <v>897</v>
      </c>
      <c r="L10" s="63">
        <v>79979</v>
      </c>
      <c r="M10" s="65">
        <v>0.32</v>
      </c>
      <c r="N10" s="66">
        <v>21.27</v>
      </c>
      <c r="O10" s="63">
        <v>8261179</v>
      </c>
      <c r="P10" s="63">
        <v>7950871</v>
      </c>
      <c r="Q10" s="63">
        <v>611434</v>
      </c>
      <c r="R10" s="63">
        <v>3129.99</v>
      </c>
      <c r="S10" s="63">
        <v>87.36</v>
      </c>
      <c r="T10" s="63">
        <v>2027</v>
      </c>
      <c r="U10" s="63">
        <v>0</v>
      </c>
      <c r="V10" s="63">
        <v>1381</v>
      </c>
      <c r="W10" s="63">
        <v>646</v>
      </c>
      <c r="X10" s="63">
        <v>4264</v>
      </c>
      <c r="Y10" s="63">
        <v>248</v>
      </c>
      <c r="Z10" s="63">
        <v>4512</v>
      </c>
      <c r="AA10" s="64">
        <v>69396</v>
      </c>
      <c r="AB10" s="64">
        <v>933</v>
      </c>
      <c r="AC10" s="63">
        <v>78954</v>
      </c>
      <c r="AD10" s="65">
        <v>0.33</v>
      </c>
      <c r="AE10" s="66">
        <v>21.81</v>
      </c>
      <c r="AF10" s="63">
        <v>8107169</v>
      </c>
      <c r="AG10" s="63">
        <v>7579304</v>
      </c>
      <c r="AH10" s="63">
        <v>579954</v>
      </c>
      <c r="AI10" s="63">
        <v>2999.4</v>
      </c>
      <c r="AJ10" s="63">
        <v>85.03</v>
      </c>
      <c r="AK10" s="62">
        <f t="shared" si="1"/>
        <v>2.220029600394672</v>
      </c>
      <c r="AL10" s="62" t="e">
        <f t="shared" si="1"/>
        <v>#DIV/0!</v>
      </c>
      <c r="AM10" s="62">
        <f t="shared" si="1"/>
        <v>2.0999275887038378</v>
      </c>
      <c r="AN10" s="62">
        <f t="shared" si="1"/>
        <v>2.476780185758514</v>
      </c>
      <c r="AO10" s="62">
        <f t="shared" si="1"/>
        <v>-3.4474671669793624</v>
      </c>
      <c r="AP10" s="62">
        <f t="shared" si="1"/>
        <v>0</v>
      </c>
      <c r="AQ10" s="62">
        <f t="shared" si="1"/>
        <v>-3.2579787234042556</v>
      </c>
      <c r="AR10" s="62">
        <f t="shared" si="1"/>
        <v>-0.5072338463312007</v>
      </c>
      <c r="AS10" s="62">
        <f t="shared" si="1"/>
        <v>-3.858520900321544</v>
      </c>
      <c r="AT10" s="62">
        <f t="shared" si="1"/>
        <v>1.2982242824936039</v>
      </c>
      <c r="AU10" s="62">
        <f t="shared" si="1"/>
        <v>-3.030303030303033</v>
      </c>
      <c r="AV10" s="62">
        <f t="shared" si="1"/>
        <v>-2.475928473177438</v>
      </c>
      <c r="AW10" s="62">
        <f t="shared" si="1"/>
        <v>1.8996766935535696</v>
      </c>
      <c r="AX10" s="62">
        <f t="shared" si="1"/>
        <v>4.902389454229571</v>
      </c>
      <c r="AY10" s="62">
        <f t="shared" si="1"/>
        <v>5.428016704773137</v>
      </c>
      <c r="AZ10" s="62">
        <f t="shared" si="1"/>
        <v>4.353870774154821</v>
      </c>
      <c r="BA10" s="62">
        <f t="shared" si="1"/>
        <v>2.740209337880746</v>
      </c>
    </row>
    <row r="11" spans="1:53" ht="15">
      <c r="A11" s="60">
        <v>4</v>
      </c>
      <c r="B11" s="60" t="s">
        <v>22</v>
      </c>
      <c r="C11" s="287">
        <v>1706</v>
      </c>
      <c r="D11" s="287">
        <v>0</v>
      </c>
      <c r="E11" s="287">
        <v>867</v>
      </c>
      <c r="F11" s="287">
        <v>839</v>
      </c>
      <c r="G11" s="287">
        <v>1941</v>
      </c>
      <c r="H11" s="287">
        <v>501</v>
      </c>
      <c r="I11" s="287">
        <v>2442</v>
      </c>
      <c r="J11" s="287">
        <v>120226</v>
      </c>
      <c r="K11" s="287">
        <v>8709</v>
      </c>
      <c r="L11" s="287">
        <v>94175</v>
      </c>
      <c r="M11" s="288">
        <v>5.99</v>
      </c>
      <c r="N11" s="287">
        <v>26.31</v>
      </c>
      <c r="O11" s="287">
        <v>10781190</v>
      </c>
      <c r="P11" s="287">
        <v>10348717</v>
      </c>
      <c r="Q11" s="287">
        <v>514027</v>
      </c>
      <c r="R11" s="289">
        <v>2119.42</v>
      </c>
      <c r="S11" s="289">
        <v>73.66</v>
      </c>
      <c r="T11" s="67">
        <v>1694</v>
      </c>
      <c r="U11" s="67">
        <v>0</v>
      </c>
      <c r="V11" s="67">
        <v>864</v>
      </c>
      <c r="W11" s="67">
        <v>830</v>
      </c>
      <c r="X11" s="67">
        <v>1943</v>
      </c>
      <c r="Y11" s="67">
        <v>501</v>
      </c>
      <c r="Z11" s="67">
        <v>2444</v>
      </c>
      <c r="AA11" s="67">
        <v>120087</v>
      </c>
      <c r="AB11" s="67">
        <v>8900</v>
      </c>
      <c r="AC11" s="67">
        <v>86193</v>
      </c>
      <c r="AD11" s="68">
        <v>6.17</v>
      </c>
      <c r="AE11" s="67">
        <v>24.43</v>
      </c>
      <c r="AF11" s="67">
        <v>10537344</v>
      </c>
      <c r="AG11" s="67">
        <v>10089014</v>
      </c>
      <c r="AH11" s="67">
        <v>503098</v>
      </c>
      <c r="AI11" s="69">
        <v>2062.08</v>
      </c>
      <c r="AJ11" s="69">
        <v>75.05</v>
      </c>
      <c r="AK11" s="62">
        <f t="shared" si="1"/>
        <v>0.7083825265643447</v>
      </c>
      <c r="AL11" s="62" t="e">
        <f t="shared" si="1"/>
        <v>#DIV/0!</v>
      </c>
      <c r="AM11" s="62">
        <f t="shared" si="1"/>
        <v>0.3472222222222222</v>
      </c>
      <c r="AN11" s="62">
        <f t="shared" si="1"/>
        <v>1.0843373493975903</v>
      </c>
      <c r="AO11" s="62">
        <f t="shared" si="1"/>
        <v>-0.1029336078229542</v>
      </c>
      <c r="AP11" s="62">
        <f t="shared" si="1"/>
        <v>0</v>
      </c>
      <c r="AQ11" s="62">
        <f t="shared" si="1"/>
        <v>-0.08183306055646482</v>
      </c>
      <c r="AR11" s="62">
        <f t="shared" si="1"/>
        <v>0.11574941500745292</v>
      </c>
      <c r="AS11" s="62">
        <f t="shared" si="1"/>
        <v>-2.146067415730337</v>
      </c>
      <c r="AT11" s="62">
        <f t="shared" si="1"/>
        <v>9.2606128107851</v>
      </c>
      <c r="AU11" s="62">
        <f t="shared" si="1"/>
        <v>-2.917341977309558</v>
      </c>
      <c r="AV11" s="62">
        <f t="shared" si="1"/>
        <v>7.6954564060581205</v>
      </c>
      <c r="AW11" s="62">
        <f t="shared" si="1"/>
        <v>2.314112550563026</v>
      </c>
      <c r="AX11" s="62">
        <f t="shared" si="1"/>
        <v>2.5741167570983645</v>
      </c>
      <c r="AY11" s="62">
        <f t="shared" si="1"/>
        <v>2.172340180243213</v>
      </c>
      <c r="AZ11" s="62">
        <f t="shared" si="1"/>
        <v>2.780687461204228</v>
      </c>
      <c r="BA11" s="62">
        <f>(S11-AJ11)/AJ11*100</f>
        <v>-1.8520986009327123</v>
      </c>
    </row>
    <row r="12" spans="1:53" ht="15">
      <c r="A12" s="60">
        <v>5</v>
      </c>
      <c r="B12" s="60" t="s">
        <v>23</v>
      </c>
      <c r="C12" s="353">
        <v>502</v>
      </c>
      <c r="D12" s="353">
        <v>0</v>
      </c>
      <c r="E12" s="352">
        <v>360</v>
      </c>
      <c r="F12" s="352">
        <v>142</v>
      </c>
      <c r="G12" s="352">
        <v>77</v>
      </c>
      <c r="H12" s="352">
        <v>404</v>
      </c>
      <c r="I12" s="352">
        <v>481</v>
      </c>
      <c r="J12" s="352">
        <v>27311</v>
      </c>
      <c r="K12" s="352">
        <v>192</v>
      </c>
      <c r="L12" s="352">
        <v>16449</v>
      </c>
      <c r="M12" s="352">
        <v>0.06459</v>
      </c>
      <c r="N12" s="352">
        <v>3.6961067969999997</v>
      </c>
      <c r="O12" s="352">
        <v>2594000</v>
      </c>
      <c r="P12" s="352">
        <v>2910498</v>
      </c>
      <c r="Q12" s="352">
        <v>209825</v>
      </c>
      <c r="R12" s="352">
        <v>707.49302</v>
      </c>
      <c r="S12" s="352">
        <v>28.128857997000004</v>
      </c>
      <c r="T12" s="225">
        <v>502</v>
      </c>
      <c r="U12" s="225">
        <v>0</v>
      </c>
      <c r="V12" s="225">
        <v>360</v>
      </c>
      <c r="W12" s="225">
        <v>142</v>
      </c>
      <c r="X12" s="225">
        <v>77</v>
      </c>
      <c r="Y12" s="225">
        <v>404</v>
      </c>
      <c r="Z12" s="225">
        <v>481</v>
      </c>
      <c r="AA12" s="225">
        <v>26765</v>
      </c>
      <c r="AB12" s="225">
        <v>151</v>
      </c>
      <c r="AC12" s="225">
        <v>16042</v>
      </c>
      <c r="AD12" s="225">
        <v>0.05</v>
      </c>
      <c r="AE12" s="225">
        <v>3.61</v>
      </c>
      <c r="AF12" s="225">
        <v>2542311</v>
      </c>
      <c r="AG12" s="225">
        <v>2900960</v>
      </c>
      <c r="AH12" s="225">
        <v>204034</v>
      </c>
      <c r="AI12" s="225">
        <v>682.71</v>
      </c>
      <c r="AJ12" s="225">
        <v>27.14</v>
      </c>
      <c r="AK12" s="62">
        <f t="shared" si="1"/>
        <v>0</v>
      </c>
      <c r="AL12" s="62" t="e">
        <f t="shared" si="1"/>
        <v>#DIV/0!</v>
      </c>
      <c r="AM12" s="62">
        <f t="shared" si="1"/>
        <v>0</v>
      </c>
      <c r="AN12" s="62">
        <f t="shared" si="1"/>
        <v>0</v>
      </c>
      <c r="AO12" s="62">
        <f t="shared" si="1"/>
        <v>0</v>
      </c>
      <c r="AP12" s="62">
        <f t="shared" si="1"/>
        <v>0</v>
      </c>
      <c r="AQ12" s="62">
        <f t="shared" si="1"/>
        <v>0</v>
      </c>
      <c r="AR12" s="62">
        <f t="shared" si="1"/>
        <v>2.039977582663927</v>
      </c>
      <c r="AS12" s="70">
        <f t="shared" si="1"/>
        <v>27.1523178807947</v>
      </c>
      <c r="AT12" s="62">
        <f t="shared" si="1"/>
        <v>2.537090138386735</v>
      </c>
      <c r="AU12" s="62">
        <f t="shared" si="1"/>
        <v>29.179999999999986</v>
      </c>
      <c r="AV12" s="62">
        <f t="shared" si="1"/>
        <v>2.3852298337950084</v>
      </c>
      <c r="AW12" s="62">
        <f t="shared" si="1"/>
        <v>2.0331501535414036</v>
      </c>
      <c r="AX12" s="102">
        <f t="shared" si="1"/>
        <v>0.3287877116540731</v>
      </c>
      <c r="AY12" s="62">
        <f t="shared" si="1"/>
        <v>2.8382524481213913</v>
      </c>
      <c r="AZ12" s="62">
        <f t="shared" si="1"/>
        <v>3.6300947693749857</v>
      </c>
      <c r="BA12" s="62">
        <f t="shared" si="1"/>
        <v>3.6435445725866016</v>
      </c>
    </row>
    <row r="13" spans="1:53" ht="15">
      <c r="A13" s="60">
        <v>6</v>
      </c>
      <c r="B13" s="60" t="s">
        <v>24</v>
      </c>
      <c r="C13" s="318">
        <v>3050</v>
      </c>
      <c r="D13" s="318">
        <v>0</v>
      </c>
      <c r="E13" s="318">
        <v>1534</v>
      </c>
      <c r="F13" s="318">
        <v>1516</v>
      </c>
      <c r="G13" s="318">
        <v>926</v>
      </c>
      <c r="H13" s="318">
        <v>0</v>
      </c>
      <c r="I13" s="318">
        <v>799</v>
      </c>
      <c r="J13" s="318">
        <v>56745</v>
      </c>
      <c r="K13" s="318">
        <v>9114</v>
      </c>
      <c r="L13" s="318">
        <v>63139</v>
      </c>
      <c r="M13" s="319">
        <v>4.19</v>
      </c>
      <c r="N13" s="319">
        <v>15.45</v>
      </c>
      <c r="O13" s="320">
        <v>7389913</v>
      </c>
      <c r="P13" s="318">
        <v>7257431</v>
      </c>
      <c r="Q13" s="318">
        <v>627721</v>
      </c>
      <c r="R13" s="319">
        <v>2836.46</v>
      </c>
      <c r="S13" s="319">
        <v>92.84</v>
      </c>
      <c r="T13" s="263">
        <v>2952</v>
      </c>
      <c r="U13" s="263">
        <v>0</v>
      </c>
      <c r="V13" s="263">
        <v>1688</v>
      </c>
      <c r="W13" s="263">
        <v>1264</v>
      </c>
      <c r="X13" s="263">
        <v>1027</v>
      </c>
      <c r="Y13" s="263">
        <v>0</v>
      </c>
      <c r="Z13" s="263">
        <v>785</v>
      </c>
      <c r="AA13" s="263">
        <v>56509</v>
      </c>
      <c r="AB13" s="263">
        <v>9035</v>
      </c>
      <c r="AC13" s="263">
        <v>59414</v>
      </c>
      <c r="AD13" s="264">
        <v>4.1</v>
      </c>
      <c r="AE13" s="264">
        <v>14.85</v>
      </c>
      <c r="AF13" s="263">
        <v>7281753</v>
      </c>
      <c r="AG13" s="263">
        <v>6959326</v>
      </c>
      <c r="AH13" s="263">
        <v>582055</v>
      </c>
      <c r="AI13" s="264">
        <v>2709.49</v>
      </c>
      <c r="AJ13" s="264">
        <v>91.39</v>
      </c>
      <c r="AK13" s="62">
        <f t="shared" si="1"/>
        <v>3.3197831978319785</v>
      </c>
      <c r="AL13" s="62" t="e">
        <f t="shared" si="1"/>
        <v>#DIV/0!</v>
      </c>
      <c r="AM13" s="62">
        <f t="shared" si="1"/>
        <v>-9.123222748815166</v>
      </c>
      <c r="AN13" s="62">
        <f t="shared" si="1"/>
        <v>19.936708860759495</v>
      </c>
      <c r="AO13" s="102">
        <f t="shared" si="1"/>
        <v>-9.834469328140214</v>
      </c>
      <c r="AP13" s="62" t="e">
        <f t="shared" si="1"/>
        <v>#DIV/0!</v>
      </c>
      <c r="AQ13" s="62">
        <f t="shared" si="1"/>
        <v>1.78343949044586</v>
      </c>
      <c r="AR13" s="62">
        <f t="shared" si="1"/>
        <v>0.4176325894990178</v>
      </c>
      <c r="AS13" s="62">
        <f t="shared" si="1"/>
        <v>0.874377421140011</v>
      </c>
      <c r="AT13" s="62">
        <f t="shared" si="1"/>
        <v>6.2695660955330395</v>
      </c>
      <c r="AU13" s="62">
        <f t="shared" si="1"/>
        <v>2.1951219512195306</v>
      </c>
      <c r="AV13" s="62">
        <f t="shared" si="1"/>
        <v>4.040404040404038</v>
      </c>
      <c r="AW13" s="62">
        <f t="shared" si="1"/>
        <v>1.4853566167377552</v>
      </c>
      <c r="AX13" s="62">
        <f t="shared" si="1"/>
        <v>4.2835326294529095</v>
      </c>
      <c r="AY13" s="62">
        <f t="shared" si="1"/>
        <v>7.8456503251410945</v>
      </c>
      <c r="AZ13" s="62">
        <f t="shared" si="1"/>
        <v>4.686121742468149</v>
      </c>
      <c r="BA13" s="62">
        <f t="shared" si="1"/>
        <v>1.5866068497647476</v>
      </c>
    </row>
    <row r="14" spans="1:53" ht="15">
      <c r="A14" s="74">
        <v>7</v>
      </c>
      <c r="B14" s="75" t="s">
        <v>25</v>
      </c>
      <c r="C14" s="349">
        <v>1782</v>
      </c>
      <c r="D14" s="349">
        <v>0</v>
      </c>
      <c r="E14" s="349">
        <v>976</v>
      </c>
      <c r="F14" s="349">
        <v>806</v>
      </c>
      <c r="G14" s="349">
        <v>0</v>
      </c>
      <c r="H14" s="349">
        <v>0</v>
      </c>
      <c r="I14" s="349">
        <v>3842</v>
      </c>
      <c r="J14" s="349">
        <v>58627</v>
      </c>
      <c r="K14" s="349">
        <v>181</v>
      </c>
      <c r="L14" s="349">
        <v>47749</v>
      </c>
      <c r="M14" s="349">
        <v>0.07</v>
      </c>
      <c r="N14" s="349">
        <v>2.13</v>
      </c>
      <c r="O14" s="350">
        <v>4790401</v>
      </c>
      <c r="P14" s="350">
        <v>8180825</v>
      </c>
      <c r="Q14" s="350">
        <v>90830</v>
      </c>
      <c r="R14" s="351">
        <v>2158.76224</v>
      </c>
      <c r="S14" s="351">
        <v>24.4490589</v>
      </c>
      <c r="T14" s="26">
        <v>1683</v>
      </c>
      <c r="U14" s="26">
        <v>0</v>
      </c>
      <c r="V14" s="26">
        <v>931</v>
      </c>
      <c r="W14" s="26">
        <v>752</v>
      </c>
      <c r="X14" s="26">
        <v>0</v>
      </c>
      <c r="Y14" s="26">
        <v>0</v>
      </c>
      <c r="Z14" s="26">
        <v>3812</v>
      </c>
      <c r="AA14" s="26">
        <v>55703</v>
      </c>
      <c r="AB14" s="26">
        <v>136</v>
      </c>
      <c r="AC14" s="26">
        <v>49960</v>
      </c>
      <c r="AD14" s="26">
        <v>0.06</v>
      </c>
      <c r="AE14" s="26">
        <v>2.07</v>
      </c>
      <c r="AF14" s="262">
        <v>4663025</v>
      </c>
      <c r="AG14" s="262">
        <v>8106511</v>
      </c>
      <c r="AH14" s="262">
        <v>84313</v>
      </c>
      <c r="AI14" s="262">
        <v>2061.440463829</v>
      </c>
      <c r="AJ14" s="262">
        <v>21.5251341</v>
      </c>
      <c r="AK14" s="78">
        <f t="shared" si="1"/>
        <v>5.88235294117647</v>
      </c>
      <c r="AL14" s="78" t="e">
        <f t="shared" si="1"/>
        <v>#DIV/0!</v>
      </c>
      <c r="AM14" s="78">
        <f t="shared" si="1"/>
        <v>4.833512352309345</v>
      </c>
      <c r="AN14" s="78">
        <f t="shared" si="1"/>
        <v>7.180851063829788</v>
      </c>
      <c r="AO14" s="78" t="e">
        <f t="shared" si="1"/>
        <v>#DIV/0!</v>
      </c>
      <c r="AP14" s="78" t="e">
        <f t="shared" si="1"/>
        <v>#DIV/0!</v>
      </c>
      <c r="AQ14" s="78">
        <f t="shared" si="1"/>
        <v>0.7869884575026233</v>
      </c>
      <c r="AR14" s="78">
        <f t="shared" si="1"/>
        <v>5.249268441556111</v>
      </c>
      <c r="AS14" s="366">
        <f t="shared" si="1"/>
        <v>33.088235294117645</v>
      </c>
      <c r="AT14" s="78">
        <f t="shared" si="1"/>
        <v>-4.425540432345876</v>
      </c>
      <c r="AU14" s="78">
        <f t="shared" si="1"/>
        <v>16.666666666666682</v>
      </c>
      <c r="AV14" s="78">
        <f t="shared" si="1"/>
        <v>2.898550724637684</v>
      </c>
      <c r="AW14" s="78">
        <f t="shared" si="1"/>
        <v>2.73161735139743</v>
      </c>
      <c r="AX14" s="78">
        <f t="shared" si="1"/>
        <v>0.9167199057646378</v>
      </c>
      <c r="AY14" s="78">
        <f t="shared" si="1"/>
        <v>7.729531626202365</v>
      </c>
      <c r="AZ14" s="78">
        <f t="shared" si="1"/>
        <v>4.721056847318839</v>
      </c>
      <c r="BA14" s="78">
        <f t="shared" si="1"/>
        <v>13.583770425848366</v>
      </c>
    </row>
    <row r="15" spans="1:53" ht="15">
      <c r="A15" s="60">
        <v>8</v>
      </c>
      <c r="B15" s="60" t="s">
        <v>26</v>
      </c>
      <c r="C15" s="226">
        <v>1278</v>
      </c>
      <c r="D15" s="226">
        <v>0</v>
      </c>
      <c r="E15" s="226">
        <v>736</v>
      </c>
      <c r="F15" s="226">
        <v>542</v>
      </c>
      <c r="G15" s="226">
        <v>14431</v>
      </c>
      <c r="H15" s="226">
        <v>0</v>
      </c>
      <c r="I15" s="226">
        <v>13985</v>
      </c>
      <c r="J15" s="226">
        <v>59767</v>
      </c>
      <c r="K15" s="226">
        <v>1480</v>
      </c>
      <c r="L15" s="226">
        <v>76924</v>
      </c>
      <c r="M15" s="227">
        <v>0.6699999999999999</v>
      </c>
      <c r="N15" s="227">
        <v>18.65</v>
      </c>
      <c r="O15" s="228">
        <v>4899202</v>
      </c>
      <c r="P15" s="226">
        <v>3805917</v>
      </c>
      <c r="Q15" s="229">
        <v>330159</v>
      </c>
      <c r="R15" s="230">
        <v>1300.67</v>
      </c>
      <c r="S15" s="227">
        <v>53.4</v>
      </c>
      <c r="T15" s="226">
        <v>1277</v>
      </c>
      <c r="U15" s="226">
        <v>0</v>
      </c>
      <c r="V15" s="226">
        <v>729</v>
      </c>
      <c r="W15" s="226">
        <v>548</v>
      </c>
      <c r="X15" s="226">
        <v>14522</v>
      </c>
      <c r="Y15" s="226">
        <v>0</v>
      </c>
      <c r="Z15" s="226">
        <v>14076</v>
      </c>
      <c r="AA15" s="226">
        <v>59697</v>
      </c>
      <c r="AB15" s="226">
        <v>1243</v>
      </c>
      <c r="AC15" s="226">
        <v>75632</v>
      </c>
      <c r="AD15" s="227">
        <v>0.55</v>
      </c>
      <c r="AE15" s="227">
        <v>18.65</v>
      </c>
      <c r="AF15" s="228">
        <v>4855526</v>
      </c>
      <c r="AG15" s="226">
        <v>3804456</v>
      </c>
      <c r="AH15" s="229">
        <v>312391</v>
      </c>
      <c r="AI15" s="230">
        <v>1301.23</v>
      </c>
      <c r="AJ15" s="227">
        <v>52.92</v>
      </c>
      <c r="AK15" s="62">
        <f t="shared" si="1"/>
        <v>0.07830853563038372</v>
      </c>
      <c r="AL15" s="62" t="e">
        <f t="shared" si="1"/>
        <v>#DIV/0!</v>
      </c>
      <c r="AM15" s="62">
        <f t="shared" si="1"/>
        <v>0.9602194787379973</v>
      </c>
      <c r="AN15" s="62">
        <f t="shared" si="1"/>
        <v>-1.094890510948905</v>
      </c>
      <c r="AO15" s="62">
        <f t="shared" si="1"/>
        <v>-0.6266354496625809</v>
      </c>
      <c r="AP15" s="62" t="e">
        <f t="shared" si="1"/>
        <v>#DIV/0!</v>
      </c>
      <c r="AQ15" s="62">
        <f t="shared" si="1"/>
        <v>-0.646490480250071</v>
      </c>
      <c r="AR15" s="62">
        <f t="shared" si="1"/>
        <v>0.11725882372648543</v>
      </c>
      <c r="AS15" s="62">
        <f t="shared" si="1"/>
        <v>19.06677393403057</v>
      </c>
      <c r="AT15" s="62">
        <f t="shared" si="1"/>
        <v>1.7082716310556376</v>
      </c>
      <c r="AU15" s="62">
        <f t="shared" si="1"/>
        <v>21.818181818181795</v>
      </c>
      <c r="AV15" s="62">
        <f t="shared" si="1"/>
        <v>0</v>
      </c>
      <c r="AW15" s="62">
        <f t="shared" si="1"/>
        <v>0.8995111961093402</v>
      </c>
      <c r="AX15" s="62">
        <f t="shared" si="1"/>
        <v>0.03840233662841678</v>
      </c>
      <c r="AY15" s="62">
        <f t="shared" si="1"/>
        <v>5.687743885067111</v>
      </c>
      <c r="AZ15" s="62">
        <f t="shared" si="1"/>
        <v>-0.04303620420678477</v>
      </c>
      <c r="BA15" s="62">
        <f t="shared" si="1"/>
        <v>0.907029478458044</v>
      </c>
    </row>
    <row r="16" spans="1:53" ht="15">
      <c r="A16" s="60">
        <v>9</v>
      </c>
      <c r="B16" s="60" t="s">
        <v>27</v>
      </c>
      <c r="C16" s="250">
        <v>550</v>
      </c>
      <c r="D16" s="250">
        <v>0</v>
      </c>
      <c r="E16" s="250">
        <v>432</v>
      </c>
      <c r="F16" s="250">
        <v>118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1">
        <v>1582299</v>
      </c>
      <c r="P16" s="250">
        <v>1895802</v>
      </c>
      <c r="Q16" s="250">
        <v>88096</v>
      </c>
      <c r="R16" s="235">
        <v>633.123553112</v>
      </c>
      <c r="S16" s="252">
        <v>12.303539704</v>
      </c>
      <c r="T16" s="250">
        <v>543</v>
      </c>
      <c r="U16" s="250">
        <v>0</v>
      </c>
      <c r="V16" s="250">
        <v>430</v>
      </c>
      <c r="W16" s="250">
        <v>113</v>
      </c>
      <c r="X16" s="250"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1">
        <v>1561945</v>
      </c>
      <c r="AG16" s="250">
        <v>1834222</v>
      </c>
      <c r="AH16" s="250">
        <v>92907</v>
      </c>
      <c r="AI16" s="235">
        <v>613.0222666</v>
      </c>
      <c r="AJ16" s="252">
        <v>13.6134398</v>
      </c>
      <c r="AK16" s="62">
        <f t="shared" si="1"/>
        <v>1.289134438305709</v>
      </c>
      <c r="AL16" s="62" t="e">
        <f t="shared" si="1"/>
        <v>#DIV/0!</v>
      </c>
      <c r="AM16" s="62">
        <f t="shared" si="1"/>
        <v>0.46511627906976744</v>
      </c>
      <c r="AN16" s="62">
        <f t="shared" si="1"/>
        <v>4.424778761061947</v>
      </c>
      <c r="AO16" s="62" t="e">
        <f t="shared" si="1"/>
        <v>#DIV/0!</v>
      </c>
      <c r="AP16" s="62" t="e">
        <f t="shared" si="1"/>
        <v>#DIV/0!</v>
      </c>
      <c r="AQ16" s="62" t="e">
        <f t="shared" si="1"/>
        <v>#DIV/0!</v>
      </c>
      <c r="AR16" s="62" t="e">
        <f t="shared" si="1"/>
        <v>#DIV/0!</v>
      </c>
      <c r="AS16" s="62" t="e">
        <f t="shared" si="1"/>
        <v>#DIV/0!</v>
      </c>
      <c r="AT16" s="62" t="e">
        <f t="shared" si="1"/>
        <v>#DIV/0!</v>
      </c>
      <c r="AU16" s="62" t="e">
        <f t="shared" si="1"/>
        <v>#DIV/0!</v>
      </c>
      <c r="AV16" s="62" t="e">
        <f t="shared" si="1"/>
        <v>#DIV/0!</v>
      </c>
      <c r="AW16" s="62">
        <f t="shared" si="1"/>
        <v>1.3031188678218504</v>
      </c>
      <c r="AX16" s="62">
        <f t="shared" si="1"/>
        <v>3.3572817248948055</v>
      </c>
      <c r="AY16" s="62">
        <f t="shared" si="1"/>
        <v>-5.178296576146039</v>
      </c>
      <c r="AZ16" s="62">
        <f t="shared" si="1"/>
        <v>3.2790467177460934</v>
      </c>
      <c r="BA16" s="62">
        <f t="shared" si="1"/>
        <v>-9.62210958614589</v>
      </c>
    </row>
    <row r="17" spans="1:53" ht="15">
      <c r="A17" s="60">
        <v>10</v>
      </c>
      <c r="B17" s="60" t="s">
        <v>28</v>
      </c>
      <c r="C17" s="9">
        <v>1286</v>
      </c>
      <c r="D17" s="9">
        <v>0</v>
      </c>
      <c r="E17" s="293">
        <v>927</v>
      </c>
      <c r="F17" s="293">
        <v>359</v>
      </c>
      <c r="G17" s="293">
        <v>0</v>
      </c>
      <c r="H17" s="293">
        <v>0</v>
      </c>
      <c r="I17" s="293">
        <v>0</v>
      </c>
      <c r="J17" s="293">
        <v>44080</v>
      </c>
      <c r="K17" s="293">
        <v>2442</v>
      </c>
      <c r="L17" s="293">
        <v>56492</v>
      </c>
      <c r="M17" s="294">
        <v>0.98</v>
      </c>
      <c r="N17" s="294">
        <v>14.28</v>
      </c>
      <c r="O17" s="293">
        <v>7584598</v>
      </c>
      <c r="P17" s="293">
        <v>10114881</v>
      </c>
      <c r="Q17" s="293">
        <v>513357</v>
      </c>
      <c r="R17" s="294">
        <v>2315.56</v>
      </c>
      <c r="S17" s="294">
        <v>58.64</v>
      </c>
      <c r="T17" s="9">
        <v>1283</v>
      </c>
      <c r="U17" s="9">
        <v>0</v>
      </c>
      <c r="V17" s="24">
        <v>924</v>
      </c>
      <c r="W17" s="24">
        <v>359</v>
      </c>
      <c r="X17" s="24">
        <v>0</v>
      </c>
      <c r="Y17" s="24">
        <v>0</v>
      </c>
      <c r="Z17" s="24">
        <v>0</v>
      </c>
      <c r="AA17" s="24">
        <v>43688</v>
      </c>
      <c r="AB17" s="24">
        <v>2255</v>
      </c>
      <c r="AC17" s="24">
        <v>52903</v>
      </c>
      <c r="AD17" s="25">
        <v>0.86</v>
      </c>
      <c r="AE17" s="25">
        <v>13.51</v>
      </c>
      <c r="AF17" s="24">
        <v>7492879</v>
      </c>
      <c r="AG17" s="24">
        <v>10240163</v>
      </c>
      <c r="AH17" s="24">
        <v>464670</v>
      </c>
      <c r="AI17" s="25">
        <v>1695.74</v>
      </c>
      <c r="AJ17" s="25">
        <v>57.6</v>
      </c>
      <c r="AK17" s="62">
        <f t="shared" si="1"/>
        <v>0.23382696804364772</v>
      </c>
      <c r="AL17" s="62" t="e">
        <f t="shared" si="1"/>
        <v>#DIV/0!</v>
      </c>
      <c r="AM17" s="62">
        <f t="shared" si="1"/>
        <v>0.3246753246753247</v>
      </c>
      <c r="AN17" s="62">
        <f t="shared" si="1"/>
        <v>0</v>
      </c>
      <c r="AO17" s="62" t="e">
        <f t="shared" si="1"/>
        <v>#DIV/0!</v>
      </c>
      <c r="AP17" s="62" t="e">
        <f t="shared" si="1"/>
        <v>#DIV/0!</v>
      </c>
      <c r="AQ17" s="62" t="e">
        <f t="shared" si="1"/>
        <v>#DIV/0!</v>
      </c>
      <c r="AR17" s="62">
        <f t="shared" si="1"/>
        <v>0.8972715619849845</v>
      </c>
      <c r="AS17" s="62">
        <f t="shared" si="1"/>
        <v>8.292682926829269</v>
      </c>
      <c r="AT17" s="62">
        <f t="shared" si="1"/>
        <v>6.784114322439182</v>
      </c>
      <c r="AU17" s="62">
        <f t="shared" si="1"/>
        <v>13.953488372093023</v>
      </c>
      <c r="AV17" s="62">
        <f t="shared" si="1"/>
        <v>5.69948186528497</v>
      </c>
      <c r="AW17" s="62">
        <f t="shared" si="1"/>
        <v>1.224082225270153</v>
      </c>
      <c r="AX17" s="62">
        <f t="shared" si="1"/>
        <v>-1.2234375566092062</v>
      </c>
      <c r="AY17" s="62">
        <f t="shared" si="1"/>
        <v>10.477758409193621</v>
      </c>
      <c r="AZ17" s="70">
        <f t="shared" si="1"/>
        <v>36.55159399436234</v>
      </c>
      <c r="BA17" s="62">
        <f t="shared" si="1"/>
        <v>1.805555555555554</v>
      </c>
    </row>
    <row r="18" spans="1:53" ht="15">
      <c r="A18" s="60">
        <v>11</v>
      </c>
      <c r="B18" s="60" t="s">
        <v>29</v>
      </c>
      <c r="C18" s="176">
        <v>1489</v>
      </c>
      <c r="D18" s="176">
        <v>0</v>
      </c>
      <c r="E18" s="176">
        <v>936</v>
      </c>
      <c r="F18" s="176">
        <v>553</v>
      </c>
      <c r="G18" s="176">
        <v>601</v>
      </c>
      <c r="H18" s="176">
        <v>0</v>
      </c>
      <c r="I18" s="176">
        <v>478</v>
      </c>
      <c r="J18" s="176">
        <v>35342</v>
      </c>
      <c r="K18" s="176">
        <v>2814</v>
      </c>
      <c r="L18" s="176">
        <v>35281</v>
      </c>
      <c r="M18" s="176">
        <v>0.53</v>
      </c>
      <c r="N18" s="176">
        <v>7.88</v>
      </c>
      <c r="O18" s="176">
        <v>3555536</v>
      </c>
      <c r="P18" s="176">
        <v>3080029</v>
      </c>
      <c r="Q18" s="176">
        <v>314982</v>
      </c>
      <c r="R18" s="176">
        <v>1039.46</v>
      </c>
      <c r="S18" s="193">
        <v>59.8</v>
      </c>
      <c r="T18" s="176">
        <v>1461</v>
      </c>
      <c r="U18" s="176">
        <v>0</v>
      </c>
      <c r="V18" s="176">
        <v>917</v>
      </c>
      <c r="W18" s="176">
        <v>544</v>
      </c>
      <c r="X18" s="176">
        <v>618</v>
      </c>
      <c r="Y18" s="176">
        <v>0</v>
      </c>
      <c r="Z18" s="176">
        <v>478</v>
      </c>
      <c r="AA18" s="176">
        <v>34769</v>
      </c>
      <c r="AB18" s="176">
        <v>2853</v>
      </c>
      <c r="AC18" s="176">
        <v>35413</v>
      </c>
      <c r="AD18" s="176">
        <v>0.55</v>
      </c>
      <c r="AE18" s="176">
        <v>8.06</v>
      </c>
      <c r="AF18" s="176">
        <v>3498291</v>
      </c>
      <c r="AG18" s="176">
        <v>3328195</v>
      </c>
      <c r="AH18" s="176">
        <v>287128</v>
      </c>
      <c r="AI18" s="176">
        <v>952.57</v>
      </c>
      <c r="AJ18" s="193">
        <v>55.48</v>
      </c>
      <c r="AK18" s="62">
        <f t="shared" si="1"/>
        <v>1.9164955509924708</v>
      </c>
      <c r="AL18" s="62" t="e">
        <f>(E18-U18)/U18*100</f>
        <v>#DIV/0!</v>
      </c>
      <c r="AM18" s="62">
        <f t="shared" si="1"/>
        <v>2.0719738276990185</v>
      </c>
      <c r="AN18" s="62">
        <f t="shared" si="1"/>
        <v>1.6544117647058825</v>
      </c>
      <c r="AO18" s="62">
        <f t="shared" si="1"/>
        <v>-2.750809061488673</v>
      </c>
      <c r="AP18" s="62" t="e">
        <f t="shared" si="1"/>
        <v>#DIV/0!</v>
      </c>
      <c r="AQ18" s="62">
        <f t="shared" si="1"/>
        <v>0</v>
      </c>
      <c r="AR18" s="62">
        <f t="shared" si="1"/>
        <v>1.6480197877419542</v>
      </c>
      <c r="AS18" s="62">
        <f t="shared" si="1"/>
        <v>-1.3669821240799158</v>
      </c>
      <c r="AT18" s="62">
        <f t="shared" si="1"/>
        <v>-0.37274447236890407</v>
      </c>
      <c r="AU18" s="62">
        <f t="shared" si="1"/>
        <v>-3.636363636363639</v>
      </c>
      <c r="AV18" s="62">
        <f t="shared" si="1"/>
        <v>-2.233250620347402</v>
      </c>
      <c r="AW18" s="62">
        <f t="shared" si="1"/>
        <v>1.6363704448829441</v>
      </c>
      <c r="AX18" s="62">
        <f t="shared" si="1"/>
        <v>-7.4564741549097935</v>
      </c>
      <c r="AY18" s="62">
        <f t="shared" si="1"/>
        <v>9.700899947061938</v>
      </c>
      <c r="AZ18" s="62">
        <f t="shared" si="1"/>
        <v>9.121639354588112</v>
      </c>
      <c r="BA18" s="62">
        <f t="shared" si="1"/>
        <v>7.786589762076425</v>
      </c>
    </row>
    <row r="19" spans="1:53" ht="15">
      <c r="A19" s="60">
        <v>12</v>
      </c>
      <c r="B19" s="60" t="s">
        <v>30</v>
      </c>
      <c r="C19" s="194">
        <v>1284</v>
      </c>
      <c r="D19" s="195">
        <v>0</v>
      </c>
      <c r="E19" s="194">
        <v>945</v>
      </c>
      <c r="F19" s="194">
        <v>339</v>
      </c>
      <c r="G19" s="194">
        <v>1241</v>
      </c>
      <c r="H19" s="195">
        <v>0</v>
      </c>
      <c r="I19" s="194">
        <v>1185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4">
        <v>3321637</v>
      </c>
      <c r="P19" s="194">
        <v>5003807</v>
      </c>
      <c r="Q19" s="194">
        <v>132678</v>
      </c>
      <c r="R19" s="196">
        <v>1305.0467</v>
      </c>
      <c r="S19" s="194">
        <v>19.1834</v>
      </c>
      <c r="T19" s="194">
        <v>1275</v>
      </c>
      <c r="U19" s="195">
        <v>0</v>
      </c>
      <c r="V19" s="194">
        <v>936</v>
      </c>
      <c r="W19" s="194">
        <v>339</v>
      </c>
      <c r="X19" s="194">
        <v>1240</v>
      </c>
      <c r="Y19" s="195">
        <v>0</v>
      </c>
      <c r="Z19" s="194">
        <v>1179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194">
        <v>3283289</v>
      </c>
      <c r="AG19" s="194">
        <v>4838029</v>
      </c>
      <c r="AH19" s="194">
        <v>122227</v>
      </c>
      <c r="AI19" s="196">
        <v>1266.8597</v>
      </c>
      <c r="AJ19" s="194">
        <v>18.1354</v>
      </c>
      <c r="AK19" s="62">
        <f t="shared" si="1"/>
        <v>0.7058823529411765</v>
      </c>
      <c r="AL19" s="62" t="e">
        <f t="shared" si="1"/>
        <v>#DIV/0!</v>
      </c>
      <c r="AM19" s="62">
        <f t="shared" si="1"/>
        <v>0.9615384615384616</v>
      </c>
      <c r="AN19" s="62">
        <f t="shared" si="1"/>
        <v>0</v>
      </c>
      <c r="AO19" s="62">
        <f t="shared" si="1"/>
        <v>0.08064516129032258</v>
      </c>
      <c r="AP19" s="62" t="e">
        <f t="shared" si="1"/>
        <v>#DIV/0!</v>
      </c>
      <c r="AQ19" s="62">
        <f t="shared" si="1"/>
        <v>0.5089058524173028</v>
      </c>
      <c r="AR19" s="62" t="e">
        <f t="shared" si="1"/>
        <v>#DIV/0!</v>
      </c>
      <c r="AS19" s="62" t="e">
        <f t="shared" si="1"/>
        <v>#DIV/0!</v>
      </c>
      <c r="AT19" s="62" t="e">
        <f t="shared" si="1"/>
        <v>#DIV/0!</v>
      </c>
      <c r="AU19" s="62" t="e">
        <f t="shared" si="1"/>
        <v>#DIV/0!</v>
      </c>
      <c r="AV19" s="62" t="e">
        <f t="shared" si="1"/>
        <v>#DIV/0!</v>
      </c>
      <c r="AW19" s="62">
        <f t="shared" si="1"/>
        <v>1.1679751614920284</v>
      </c>
      <c r="AX19" s="62">
        <f t="shared" si="1"/>
        <v>3.426560692381133</v>
      </c>
      <c r="AY19" s="62">
        <f t="shared" si="1"/>
        <v>8.550483935627971</v>
      </c>
      <c r="AZ19" s="102">
        <f t="shared" si="1"/>
        <v>3.0143037938613193</v>
      </c>
      <c r="BA19" s="102">
        <f t="shared" si="1"/>
        <v>5.778753156809325</v>
      </c>
    </row>
    <row r="20" spans="1:53" ht="15">
      <c r="A20" s="60">
        <v>13</v>
      </c>
      <c r="B20" s="60" t="s">
        <v>31</v>
      </c>
      <c r="C20" s="194">
        <v>118</v>
      </c>
      <c r="D20" s="195">
        <v>0</v>
      </c>
      <c r="E20" s="194">
        <v>101</v>
      </c>
      <c r="F20" s="194">
        <v>17</v>
      </c>
      <c r="G20" s="194">
        <v>0</v>
      </c>
      <c r="H20" s="195">
        <v>0</v>
      </c>
      <c r="I20" s="194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4">
        <v>82471</v>
      </c>
      <c r="P20" s="194">
        <v>81027</v>
      </c>
      <c r="Q20" s="194">
        <v>0</v>
      </c>
      <c r="R20" s="196">
        <v>30.36</v>
      </c>
      <c r="S20" s="194">
        <v>0</v>
      </c>
      <c r="T20" s="9">
        <v>118</v>
      </c>
      <c r="U20" s="9">
        <v>0</v>
      </c>
      <c r="V20" s="9">
        <v>101</v>
      </c>
      <c r="W20" s="9">
        <v>17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76695</v>
      </c>
      <c r="AG20" s="9">
        <v>71782</v>
      </c>
      <c r="AH20" s="9">
        <v>0</v>
      </c>
      <c r="AI20" s="9">
        <v>27.61</v>
      </c>
      <c r="AJ20" s="9">
        <v>0</v>
      </c>
      <c r="AK20" s="62">
        <f t="shared" si="1"/>
        <v>0</v>
      </c>
      <c r="AL20" s="62" t="e">
        <f t="shared" si="1"/>
        <v>#DIV/0!</v>
      </c>
      <c r="AM20" s="62">
        <f t="shared" si="1"/>
        <v>0</v>
      </c>
      <c r="AN20" s="62">
        <f t="shared" si="1"/>
        <v>0</v>
      </c>
      <c r="AO20" s="62" t="e">
        <f t="shared" si="1"/>
        <v>#DIV/0!</v>
      </c>
      <c r="AP20" s="62" t="e">
        <f t="shared" si="1"/>
        <v>#DIV/0!</v>
      </c>
      <c r="AQ20" s="62" t="e">
        <f t="shared" si="1"/>
        <v>#DIV/0!</v>
      </c>
      <c r="AR20" s="62" t="e">
        <f t="shared" si="1"/>
        <v>#DIV/0!</v>
      </c>
      <c r="AS20" s="62" t="e">
        <f t="shared" si="1"/>
        <v>#DIV/0!</v>
      </c>
      <c r="AT20" s="62" t="e">
        <f t="shared" si="1"/>
        <v>#DIV/0!</v>
      </c>
      <c r="AU20" s="62" t="e">
        <f t="shared" si="1"/>
        <v>#DIV/0!</v>
      </c>
      <c r="AV20" s="62" t="e">
        <f t="shared" si="1"/>
        <v>#DIV/0!</v>
      </c>
      <c r="AW20" s="62">
        <f t="shared" si="1"/>
        <v>7.531129799856575</v>
      </c>
      <c r="AX20" s="62">
        <f t="shared" si="1"/>
        <v>12.879273355437295</v>
      </c>
      <c r="AY20" s="62" t="e">
        <f t="shared" si="1"/>
        <v>#DIV/0!</v>
      </c>
      <c r="AZ20" s="62">
        <f t="shared" si="1"/>
        <v>9.9601593625498</v>
      </c>
      <c r="BA20" s="62" t="e">
        <f t="shared" si="1"/>
        <v>#DIV/0!</v>
      </c>
    </row>
    <row r="21" spans="1:53" ht="14.25" customHeight="1">
      <c r="A21" s="60">
        <v>14</v>
      </c>
      <c r="B21" s="60" t="s">
        <v>32</v>
      </c>
      <c r="C21" s="271">
        <v>6057</v>
      </c>
      <c r="D21" s="271">
        <v>0</v>
      </c>
      <c r="E21" s="271">
        <v>3034</v>
      </c>
      <c r="F21" s="271">
        <v>3023</v>
      </c>
      <c r="G21" s="271">
        <v>369</v>
      </c>
      <c r="H21" s="271">
        <v>0</v>
      </c>
      <c r="I21" s="271">
        <v>203</v>
      </c>
      <c r="J21" s="271">
        <v>105034</v>
      </c>
      <c r="K21" s="271">
        <v>2043</v>
      </c>
      <c r="L21" s="272">
        <v>119546</v>
      </c>
      <c r="M21" s="273">
        <v>0.87</v>
      </c>
      <c r="N21" s="272">
        <v>25.74</v>
      </c>
      <c r="O21" s="273">
        <v>17404255</v>
      </c>
      <c r="P21" s="272">
        <v>39161917</v>
      </c>
      <c r="Q21" s="275">
        <v>1074022</v>
      </c>
      <c r="R21" s="272">
        <v>5326.14</v>
      </c>
      <c r="S21" s="273">
        <v>104.37</v>
      </c>
      <c r="T21" s="156">
        <v>6033</v>
      </c>
      <c r="U21" s="156">
        <v>0</v>
      </c>
      <c r="V21" s="27">
        <v>3031</v>
      </c>
      <c r="W21" s="27">
        <v>3002</v>
      </c>
      <c r="X21" s="157">
        <v>271</v>
      </c>
      <c r="Y21" s="157">
        <v>0</v>
      </c>
      <c r="Z21" s="157">
        <v>185</v>
      </c>
      <c r="AA21" s="158">
        <v>103712</v>
      </c>
      <c r="AB21" s="157">
        <v>2204</v>
      </c>
      <c r="AC21" s="157">
        <v>118126</v>
      </c>
      <c r="AD21" s="157">
        <v>0.98</v>
      </c>
      <c r="AE21" s="157">
        <v>25.87</v>
      </c>
      <c r="AF21" s="159">
        <v>17138643</v>
      </c>
      <c r="AG21" s="160">
        <v>39138879</v>
      </c>
      <c r="AH21" s="160">
        <v>1241621</v>
      </c>
      <c r="AI21" s="9">
        <v>5720.45</v>
      </c>
      <c r="AJ21" s="9">
        <v>130.02</v>
      </c>
      <c r="AK21" s="62">
        <f t="shared" si="1"/>
        <v>0.39781203381402286</v>
      </c>
      <c r="AL21" s="62" t="e">
        <f t="shared" si="1"/>
        <v>#DIV/0!</v>
      </c>
      <c r="AM21" s="62">
        <f t="shared" si="1"/>
        <v>0.09897723523589574</v>
      </c>
      <c r="AN21" s="62">
        <f t="shared" si="1"/>
        <v>0.6995336442371752</v>
      </c>
      <c r="AO21" s="70">
        <f t="shared" si="1"/>
        <v>36.162361623616235</v>
      </c>
      <c r="AP21" s="62" t="e">
        <f t="shared" si="1"/>
        <v>#DIV/0!</v>
      </c>
      <c r="AQ21" s="62">
        <f t="shared" si="1"/>
        <v>9.72972972972973</v>
      </c>
      <c r="AR21" s="62">
        <f t="shared" si="1"/>
        <v>1.2746837395865473</v>
      </c>
      <c r="AS21" s="62">
        <f t="shared" si="1"/>
        <v>-7.304900181488204</v>
      </c>
      <c r="AT21" s="62">
        <f t="shared" si="1"/>
        <v>1.2021062255557624</v>
      </c>
      <c r="AU21" s="62">
        <f t="shared" si="1"/>
        <v>-11.224489795918366</v>
      </c>
      <c r="AV21" s="62">
        <f t="shared" si="1"/>
        <v>-0.5025125628140803</v>
      </c>
      <c r="AW21" s="62">
        <f t="shared" si="1"/>
        <v>1.5497843090611083</v>
      </c>
      <c r="AX21" s="62">
        <f t="shared" si="1"/>
        <v>0.058862186625222454</v>
      </c>
      <c r="AY21" s="62">
        <f t="shared" si="1"/>
        <v>-13.49840249158157</v>
      </c>
      <c r="AZ21" s="62">
        <f t="shared" si="1"/>
        <v>-6.89298918791353</v>
      </c>
      <c r="BA21" s="62">
        <f t="shared" si="1"/>
        <v>-19.727734194739273</v>
      </c>
    </row>
    <row r="22" spans="1:53" ht="15">
      <c r="A22" s="60">
        <v>15</v>
      </c>
      <c r="B22" s="60" t="s">
        <v>33</v>
      </c>
      <c r="C22" s="156">
        <v>1241</v>
      </c>
      <c r="D22" s="156">
        <v>0</v>
      </c>
      <c r="E22" s="27">
        <v>1037</v>
      </c>
      <c r="F22" s="27">
        <v>204</v>
      </c>
      <c r="G22" s="157">
        <v>499</v>
      </c>
      <c r="H22" s="157">
        <v>0</v>
      </c>
      <c r="I22" s="157">
        <v>434</v>
      </c>
      <c r="J22" s="158">
        <v>65714</v>
      </c>
      <c r="K22" s="157">
        <v>1927</v>
      </c>
      <c r="L22" s="157">
        <v>50135</v>
      </c>
      <c r="M22" s="219">
        <v>0.77404</v>
      </c>
      <c r="N22" s="219">
        <v>11.6852498</v>
      </c>
      <c r="O22" s="159">
        <v>6436131</v>
      </c>
      <c r="P22" s="160">
        <v>4834759</v>
      </c>
      <c r="Q22" s="160">
        <v>289431</v>
      </c>
      <c r="R22" s="10">
        <v>1768.826882405</v>
      </c>
      <c r="S22" s="10">
        <v>48.328817495</v>
      </c>
      <c r="T22" s="156">
        <v>1241</v>
      </c>
      <c r="U22" s="156">
        <v>0</v>
      </c>
      <c r="V22" s="27">
        <v>1036</v>
      </c>
      <c r="W22" s="27">
        <v>205</v>
      </c>
      <c r="X22" s="157">
        <v>502</v>
      </c>
      <c r="Y22" s="157">
        <v>0</v>
      </c>
      <c r="Z22" s="157">
        <v>437</v>
      </c>
      <c r="AA22" s="158">
        <v>65525</v>
      </c>
      <c r="AB22" s="157">
        <v>1935</v>
      </c>
      <c r="AC22" s="157">
        <v>50138</v>
      </c>
      <c r="AD22" s="219">
        <v>0.7660955</v>
      </c>
      <c r="AE22" s="219">
        <v>12.1380326</v>
      </c>
      <c r="AF22" s="159">
        <v>6350414</v>
      </c>
      <c r="AG22" s="160">
        <v>4716998</v>
      </c>
      <c r="AH22" s="160">
        <v>261311</v>
      </c>
      <c r="AI22" s="10">
        <v>1713.8635421</v>
      </c>
      <c r="AJ22" s="10">
        <v>44.6292074</v>
      </c>
      <c r="AK22" s="62">
        <f t="shared" si="1"/>
        <v>0</v>
      </c>
      <c r="AL22" s="62" t="e">
        <f t="shared" si="1"/>
        <v>#DIV/0!</v>
      </c>
      <c r="AM22" s="62">
        <f t="shared" si="1"/>
        <v>0.09652509652509653</v>
      </c>
      <c r="AN22" s="62">
        <f t="shared" si="1"/>
        <v>-0.4878048780487805</v>
      </c>
      <c r="AO22" s="62">
        <f t="shared" si="1"/>
        <v>-0.5976095617529881</v>
      </c>
      <c r="AP22" s="62" t="e">
        <f t="shared" si="1"/>
        <v>#DIV/0!</v>
      </c>
      <c r="AQ22" s="62">
        <f t="shared" si="1"/>
        <v>-0.6864988558352403</v>
      </c>
      <c r="AR22" s="62">
        <f t="shared" si="1"/>
        <v>0.28843952689813046</v>
      </c>
      <c r="AS22" s="62">
        <f t="shared" si="1"/>
        <v>-0.4134366925064599</v>
      </c>
      <c r="AT22" s="62">
        <f t="shared" si="1"/>
        <v>-0.005983485579799753</v>
      </c>
      <c r="AU22" s="62">
        <f t="shared" si="1"/>
        <v>1.0370117041543658</v>
      </c>
      <c r="AV22" s="62">
        <f t="shared" si="1"/>
        <v>-3.7302816273536896</v>
      </c>
      <c r="AW22" s="62">
        <f t="shared" si="1"/>
        <v>1.3497860139512163</v>
      </c>
      <c r="AX22" s="62">
        <f t="shared" si="1"/>
        <v>2.496524272429202</v>
      </c>
      <c r="AY22" s="62">
        <f t="shared" si="1"/>
        <v>10.761123718481045</v>
      </c>
      <c r="AZ22" s="62">
        <f t="shared" si="1"/>
        <v>3.2069846259553154</v>
      </c>
      <c r="BA22" s="62">
        <f t="shared" si="1"/>
        <v>8.2896612118637</v>
      </c>
    </row>
    <row r="23" spans="1:53" ht="15">
      <c r="A23" s="60">
        <v>16</v>
      </c>
      <c r="B23" s="60" t="s">
        <v>34</v>
      </c>
      <c r="C23" s="321">
        <v>902</v>
      </c>
      <c r="D23" s="321">
        <v>0</v>
      </c>
      <c r="E23" s="321">
        <v>558</v>
      </c>
      <c r="F23" s="321">
        <v>344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1">
        <v>0</v>
      </c>
      <c r="N23" s="321">
        <v>0</v>
      </c>
      <c r="O23" s="324">
        <v>1880619</v>
      </c>
      <c r="P23" s="160">
        <v>2109739</v>
      </c>
      <c r="Q23" s="321">
        <v>153275</v>
      </c>
      <c r="R23" s="322">
        <v>809.94</v>
      </c>
      <c r="S23" s="323">
        <v>22.61</v>
      </c>
      <c r="T23" s="198">
        <v>879</v>
      </c>
      <c r="U23" s="198">
        <v>0</v>
      </c>
      <c r="V23" s="198">
        <v>553</v>
      </c>
      <c r="W23" s="198">
        <v>326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198">
        <v>0</v>
      </c>
      <c r="AE23" s="198">
        <v>0</v>
      </c>
      <c r="AF23" s="30">
        <v>1834569</v>
      </c>
      <c r="AG23" s="30">
        <v>2025432</v>
      </c>
      <c r="AH23" s="30">
        <v>144028</v>
      </c>
      <c r="AI23" s="31">
        <v>784.36</v>
      </c>
      <c r="AJ23" s="31">
        <v>23.03</v>
      </c>
      <c r="AK23" s="62">
        <f t="shared" si="1"/>
        <v>2.6166097838452784</v>
      </c>
      <c r="AL23" s="62" t="e">
        <f t="shared" si="1"/>
        <v>#DIV/0!</v>
      </c>
      <c r="AM23" s="62">
        <f t="shared" si="1"/>
        <v>0.9041591320072333</v>
      </c>
      <c r="AN23" s="62">
        <f t="shared" si="1"/>
        <v>5.521472392638037</v>
      </c>
      <c r="AO23" s="62" t="e">
        <f t="shared" si="1"/>
        <v>#DIV/0!</v>
      </c>
      <c r="AP23" s="62" t="e">
        <f t="shared" si="1"/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2.5101263566537972</v>
      </c>
      <c r="AX23" s="62">
        <f t="shared" si="1"/>
        <v>4.16242065890141</v>
      </c>
      <c r="AY23" s="62">
        <f t="shared" si="1"/>
        <v>6.420279390118589</v>
      </c>
      <c r="AZ23" s="62">
        <f t="shared" si="1"/>
        <v>3.2612575858024426</v>
      </c>
      <c r="BA23" s="62">
        <f t="shared" si="1"/>
        <v>-1.8237082066869372</v>
      </c>
    </row>
    <row r="24" spans="1:53" ht="15">
      <c r="A24" s="60">
        <v>17</v>
      </c>
      <c r="B24" s="60" t="s">
        <v>35</v>
      </c>
      <c r="C24" s="9">
        <v>3983</v>
      </c>
      <c r="D24" s="9">
        <v>0</v>
      </c>
      <c r="E24" s="30">
        <v>2208</v>
      </c>
      <c r="F24" s="30">
        <v>1775</v>
      </c>
      <c r="G24" s="30">
        <v>2453</v>
      </c>
      <c r="H24" s="30">
        <v>0</v>
      </c>
      <c r="I24" s="30">
        <v>2396</v>
      </c>
      <c r="J24" s="30">
        <v>42787</v>
      </c>
      <c r="K24" s="30">
        <v>873</v>
      </c>
      <c r="L24" s="30">
        <v>46828</v>
      </c>
      <c r="M24" s="31">
        <v>0.36</v>
      </c>
      <c r="N24" s="31">
        <v>12.93</v>
      </c>
      <c r="O24" s="30">
        <v>7828007</v>
      </c>
      <c r="P24" s="30">
        <v>7362087</v>
      </c>
      <c r="Q24" s="30">
        <v>439559</v>
      </c>
      <c r="R24" s="31">
        <v>2385.06</v>
      </c>
      <c r="S24" s="31">
        <v>68.49</v>
      </c>
      <c r="T24" s="9">
        <v>3859</v>
      </c>
      <c r="U24" s="9">
        <v>0</v>
      </c>
      <c r="V24" s="30">
        <v>2181</v>
      </c>
      <c r="W24" s="30">
        <v>1678</v>
      </c>
      <c r="X24" s="30">
        <v>2722</v>
      </c>
      <c r="Y24" s="30">
        <v>0</v>
      </c>
      <c r="Z24" s="30">
        <v>2248</v>
      </c>
      <c r="AA24" s="30">
        <v>42401</v>
      </c>
      <c r="AB24" s="30">
        <v>816</v>
      </c>
      <c r="AC24" s="30">
        <v>45346</v>
      </c>
      <c r="AD24" s="31">
        <v>0.34</v>
      </c>
      <c r="AE24" s="31">
        <v>12.73</v>
      </c>
      <c r="AF24" s="30">
        <v>7665187</v>
      </c>
      <c r="AG24" s="30">
        <v>7012071</v>
      </c>
      <c r="AH24" s="30">
        <v>425637</v>
      </c>
      <c r="AI24" s="31">
        <v>2067.56</v>
      </c>
      <c r="AJ24" s="31">
        <v>68.52</v>
      </c>
      <c r="AK24" s="62">
        <f aca="true" t="shared" si="2" ref="AK24:AZ39">(C24-T24)/T24*100</f>
        <v>3.2132676859289973</v>
      </c>
      <c r="AL24" s="62" t="e">
        <f t="shared" si="2"/>
        <v>#DIV/0!</v>
      </c>
      <c r="AM24" s="62">
        <f t="shared" si="2"/>
        <v>1.2379642365887207</v>
      </c>
      <c r="AN24" s="102">
        <f t="shared" si="2"/>
        <v>5.780691299165673</v>
      </c>
      <c r="AO24" s="62">
        <f t="shared" si="2"/>
        <v>-9.88243938280676</v>
      </c>
      <c r="AP24" s="62" t="e">
        <f t="shared" si="2"/>
        <v>#DIV/0!</v>
      </c>
      <c r="AQ24" s="62">
        <f t="shared" si="2"/>
        <v>6.583629893238434</v>
      </c>
      <c r="AR24" s="62">
        <f t="shared" si="2"/>
        <v>0.9103558878328342</v>
      </c>
      <c r="AS24" s="62">
        <f t="shared" si="2"/>
        <v>6.985294117647059</v>
      </c>
      <c r="AT24" s="62">
        <f t="shared" si="2"/>
        <v>3.2682044722798045</v>
      </c>
      <c r="AU24" s="62">
        <f t="shared" si="2"/>
        <v>5.8823529411764595</v>
      </c>
      <c r="AV24" s="62">
        <f t="shared" si="2"/>
        <v>1.5710919088766637</v>
      </c>
      <c r="AW24" s="62">
        <f t="shared" si="2"/>
        <v>2.124149091209386</v>
      </c>
      <c r="AX24" s="62">
        <f t="shared" si="2"/>
        <v>4.991620877769207</v>
      </c>
      <c r="AY24" s="62">
        <f t="shared" si="2"/>
        <v>3.270862260564754</v>
      </c>
      <c r="AZ24" s="62">
        <f t="shared" si="2"/>
        <v>15.356265356265355</v>
      </c>
      <c r="BA24" s="62">
        <f aca="true" t="shared" si="3" ref="BA24:BA87">(S24-AJ24)/AJ24*100</f>
        <v>-0.04378283712784754</v>
      </c>
    </row>
    <row r="25" spans="1:53" ht="15">
      <c r="A25" s="60">
        <v>18</v>
      </c>
      <c r="B25" s="60" t="s">
        <v>36</v>
      </c>
      <c r="C25" s="93">
        <v>804</v>
      </c>
      <c r="D25" s="93">
        <v>0</v>
      </c>
      <c r="E25" s="94">
        <v>318</v>
      </c>
      <c r="F25" s="94">
        <v>486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5">
        <v>1848699</v>
      </c>
      <c r="P25" s="94">
        <v>2858353</v>
      </c>
      <c r="Q25" s="94">
        <v>93541</v>
      </c>
      <c r="R25" s="94">
        <v>750.62</v>
      </c>
      <c r="S25" s="96">
        <v>25.02</v>
      </c>
      <c r="T25" s="93">
        <v>804</v>
      </c>
      <c r="U25" s="93">
        <v>0</v>
      </c>
      <c r="V25" s="94">
        <v>318</v>
      </c>
      <c r="W25" s="94">
        <v>486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5">
        <v>1810491</v>
      </c>
      <c r="AG25" s="94">
        <v>2891802</v>
      </c>
      <c r="AH25" s="94">
        <v>87239</v>
      </c>
      <c r="AI25" s="94">
        <v>753.1</v>
      </c>
      <c r="AJ25" s="96">
        <v>22.37</v>
      </c>
      <c r="AK25" s="62">
        <f t="shared" si="2"/>
        <v>0</v>
      </c>
      <c r="AL25" s="62" t="e">
        <f t="shared" si="2"/>
        <v>#DIV/0!</v>
      </c>
      <c r="AM25" s="62">
        <f t="shared" si="2"/>
        <v>0</v>
      </c>
      <c r="AN25" s="62">
        <f t="shared" si="2"/>
        <v>0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2.1103667458164663</v>
      </c>
      <c r="AX25" s="62">
        <f t="shared" si="2"/>
        <v>-1.1566836180347064</v>
      </c>
      <c r="AY25" s="62">
        <f t="shared" si="2"/>
        <v>7.223833377273927</v>
      </c>
      <c r="AZ25" s="62">
        <f t="shared" si="2"/>
        <v>-0.3293055371132676</v>
      </c>
      <c r="BA25" s="62">
        <f t="shared" si="3"/>
        <v>11.846222619579788</v>
      </c>
    </row>
    <row r="26" spans="1:53" ht="15">
      <c r="A26" s="60">
        <v>19</v>
      </c>
      <c r="B26" s="60" t="s">
        <v>37</v>
      </c>
      <c r="C26" s="3">
        <v>751</v>
      </c>
      <c r="D26" s="3">
        <v>0</v>
      </c>
      <c r="E26" s="348">
        <v>596</v>
      </c>
      <c r="F26" s="348">
        <v>155</v>
      </c>
      <c r="G26" s="348">
        <v>1367</v>
      </c>
      <c r="H26" s="348">
        <v>0</v>
      </c>
      <c r="I26" s="348">
        <v>1367</v>
      </c>
      <c r="J26" s="348">
        <v>40126</v>
      </c>
      <c r="K26" s="348">
        <v>3924</v>
      </c>
      <c r="L26" s="348">
        <v>54280</v>
      </c>
      <c r="M26" s="10">
        <v>2.125302294</v>
      </c>
      <c r="N26" s="10">
        <v>15.240303101</v>
      </c>
      <c r="O26" s="348">
        <v>1932096</v>
      </c>
      <c r="P26" s="348">
        <v>2082085</v>
      </c>
      <c r="Q26" s="348">
        <v>132808</v>
      </c>
      <c r="R26" s="11">
        <v>23.8535811</v>
      </c>
      <c r="S26" s="11">
        <v>23.6453726</v>
      </c>
      <c r="T26" s="60">
        <v>751</v>
      </c>
      <c r="U26" s="60">
        <v>0</v>
      </c>
      <c r="V26" s="60">
        <v>596</v>
      </c>
      <c r="W26" s="60">
        <v>155</v>
      </c>
      <c r="X26" s="24">
        <v>1320</v>
      </c>
      <c r="Y26" s="24">
        <v>0</v>
      </c>
      <c r="Z26" s="24">
        <v>0</v>
      </c>
      <c r="AA26" s="24">
        <v>40112</v>
      </c>
      <c r="AB26" s="24">
        <v>3915</v>
      </c>
      <c r="AC26" s="24">
        <v>49597</v>
      </c>
      <c r="AD26" s="213">
        <v>2.089433023</v>
      </c>
      <c r="AE26" s="213">
        <v>14.732993928</v>
      </c>
      <c r="AF26" s="24">
        <v>1900282</v>
      </c>
      <c r="AG26" s="24">
        <v>1989187</v>
      </c>
      <c r="AH26" s="24">
        <v>128722</v>
      </c>
      <c r="AI26" s="78">
        <v>599.27087</v>
      </c>
      <c r="AJ26" s="78">
        <v>24.37034971</v>
      </c>
      <c r="AK26" s="62">
        <f t="shared" si="2"/>
        <v>0</v>
      </c>
      <c r="AL26" s="62" t="e">
        <f t="shared" si="2"/>
        <v>#DIV/0!</v>
      </c>
      <c r="AM26" s="62">
        <f t="shared" si="2"/>
        <v>0</v>
      </c>
      <c r="AN26" s="62">
        <f t="shared" si="2"/>
        <v>0</v>
      </c>
      <c r="AO26" s="62">
        <f t="shared" si="2"/>
        <v>3.5606060606060606</v>
      </c>
      <c r="AP26" s="62" t="e">
        <f t="shared" si="2"/>
        <v>#DIV/0!</v>
      </c>
      <c r="AQ26" s="62" t="e">
        <f t="shared" si="2"/>
        <v>#DIV/0!</v>
      </c>
      <c r="AR26" s="62">
        <f t="shared" si="2"/>
        <v>0.03490227363382529</v>
      </c>
      <c r="AS26" s="62">
        <f t="shared" si="2"/>
        <v>0.22988505747126436</v>
      </c>
      <c r="AT26" s="62">
        <f t="shared" si="2"/>
        <v>9.442103353025384</v>
      </c>
      <c r="AU26" s="62">
        <f t="shared" si="2"/>
        <v>1.7166987697217109</v>
      </c>
      <c r="AV26" s="62">
        <f t="shared" si="2"/>
        <v>3.4433542529048373</v>
      </c>
      <c r="AW26" s="62">
        <f t="shared" si="2"/>
        <v>1.6741725701764263</v>
      </c>
      <c r="AX26" s="62">
        <f t="shared" si="2"/>
        <v>4.670149161441333</v>
      </c>
      <c r="AY26" s="62">
        <f t="shared" si="2"/>
        <v>3.1742825624213418</v>
      </c>
      <c r="AZ26" s="70">
        <f t="shared" si="2"/>
        <v>-96.01956606033595</v>
      </c>
      <c r="BA26" s="62">
        <f t="shared" si="3"/>
        <v>-2.9748326085879446</v>
      </c>
    </row>
    <row r="27" spans="1:53" ht="15">
      <c r="A27" s="60">
        <v>20</v>
      </c>
      <c r="B27" s="60" t="s">
        <v>39</v>
      </c>
      <c r="C27" s="284">
        <v>22382</v>
      </c>
      <c r="D27" s="284">
        <v>0</v>
      </c>
      <c r="E27" s="284">
        <v>12325</v>
      </c>
      <c r="F27" s="284">
        <v>10057</v>
      </c>
      <c r="G27" s="284">
        <v>0</v>
      </c>
      <c r="H27" s="284">
        <v>0</v>
      </c>
      <c r="I27" s="284">
        <v>0</v>
      </c>
      <c r="J27" s="9">
        <v>2287605</v>
      </c>
      <c r="K27" s="9">
        <v>28159</v>
      </c>
      <c r="L27" s="9">
        <v>3752198</v>
      </c>
      <c r="M27" s="10">
        <v>12.810474321000001</v>
      </c>
      <c r="N27" s="10">
        <v>782.895762631</v>
      </c>
      <c r="O27" s="36">
        <v>93710000</v>
      </c>
      <c r="P27" s="35">
        <v>170184000</v>
      </c>
      <c r="Q27" s="35">
        <v>6123000</v>
      </c>
      <c r="R27" s="38">
        <v>47123.14</v>
      </c>
      <c r="S27" s="38">
        <v>900.98</v>
      </c>
      <c r="T27" s="175">
        <v>22234</v>
      </c>
      <c r="U27" s="175">
        <v>0</v>
      </c>
      <c r="V27" s="175">
        <v>12246</v>
      </c>
      <c r="W27" s="175">
        <v>9988</v>
      </c>
      <c r="X27" s="175">
        <v>0</v>
      </c>
      <c r="Y27" s="175">
        <v>0</v>
      </c>
      <c r="Z27" s="175">
        <v>0</v>
      </c>
      <c r="AA27" s="9">
        <v>2253422</v>
      </c>
      <c r="AB27" s="9">
        <v>27387</v>
      </c>
      <c r="AC27" s="9">
        <v>3584436</v>
      </c>
      <c r="AD27" s="10">
        <v>12.546586664</v>
      </c>
      <c r="AE27" s="10">
        <v>764.7945490909999</v>
      </c>
      <c r="AF27" s="9">
        <v>92377000</v>
      </c>
      <c r="AG27" s="3">
        <v>169098000</v>
      </c>
      <c r="AH27" s="3">
        <v>5743000</v>
      </c>
      <c r="AI27" s="11">
        <v>45628.39</v>
      </c>
      <c r="AJ27" s="11">
        <v>877.74</v>
      </c>
      <c r="AK27" s="62">
        <f t="shared" si="2"/>
        <v>0.6656472069803004</v>
      </c>
      <c r="AL27" s="62" t="e">
        <f t="shared" si="2"/>
        <v>#DIV/0!</v>
      </c>
      <c r="AM27" s="62">
        <f t="shared" si="2"/>
        <v>0.6451086068920464</v>
      </c>
      <c r="AN27" s="62">
        <f t="shared" si="2"/>
        <v>0.6908289947937525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1.5169373512817395</v>
      </c>
      <c r="AS27" s="102">
        <f t="shared" si="2"/>
        <v>2.818855661445211</v>
      </c>
      <c r="AT27" s="62">
        <f t="shared" si="2"/>
        <v>4.6802900093627</v>
      </c>
      <c r="AU27" s="62">
        <f t="shared" si="2"/>
        <v>2.103262537190103</v>
      </c>
      <c r="AV27" s="62">
        <f t="shared" si="2"/>
        <v>2.3668073421174873</v>
      </c>
      <c r="AW27" s="62">
        <f>(O27-AF27)/AF27*100</f>
        <v>1.4429998809227405</v>
      </c>
      <c r="AX27" s="62">
        <f t="shared" si="2"/>
        <v>0.6422311322428415</v>
      </c>
      <c r="AY27" s="62">
        <f t="shared" si="2"/>
        <v>6.6167508270938535</v>
      </c>
      <c r="AZ27" s="62">
        <f t="shared" si="2"/>
        <v>3.2759209781454044</v>
      </c>
      <c r="BA27" s="62">
        <f t="shared" si="3"/>
        <v>2.6477088887369846</v>
      </c>
    </row>
    <row r="28" spans="1:53" ht="15">
      <c r="A28" s="60">
        <v>21</v>
      </c>
      <c r="B28" s="60" t="s">
        <v>40</v>
      </c>
      <c r="C28" s="281">
        <v>1058</v>
      </c>
      <c r="D28" s="281">
        <v>0</v>
      </c>
      <c r="E28" s="281">
        <v>621</v>
      </c>
      <c r="F28" s="281">
        <v>437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1">
        <v>0</v>
      </c>
      <c r="O28" s="36">
        <v>4376211</v>
      </c>
      <c r="P28" s="35">
        <v>7915333</v>
      </c>
      <c r="Q28" s="35">
        <v>111189</v>
      </c>
      <c r="R28" s="38">
        <v>2329.55</v>
      </c>
      <c r="S28" s="38">
        <v>12.95</v>
      </c>
      <c r="T28" s="261">
        <v>1057</v>
      </c>
      <c r="U28" s="261">
        <v>0</v>
      </c>
      <c r="V28" s="261">
        <v>620</v>
      </c>
      <c r="W28" s="261">
        <v>437</v>
      </c>
      <c r="X28" s="261">
        <v>0</v>
      </c>
      <c r="Y28" s="261">
        <v>0</v>
      </c>
      <c r="Z28" s="261">
        <v>0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9">
        <v>4319705</v>
      </c>
      <c r="AG28" s="3">
        <v>7782933</v>
      </c>
      <c r="AH28" s="3">
        <v>107154</v>
      </c>
      <c r="AI28" s="11">
        <v>2236.03</v>
      </c>
      <c r="AJ28" s="11">
        <v>12.8</v>
      </c>
      <c r="AK28" s="62">
        <f t="shared" si="2"/>
        <v>0.0946073793755913</v>
      </c>
      <c r="AL28" s="62" t="e">
        <f t="shared" si="2"/>
        <v>#DIV/0!</v>
      </c>
      <c r="AM28" s="62">
        <f t="shared" si="2"/>
        <v>0.16129032258064516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1.308098585435811</v>
      </c>
      <c r="AX28" s="62">
        <f t="shared" si="2"/>
        <v>1.7011581623534469</v>
      </c>
      <c r="AY28" s="102">
        <f t="shared" si="2"/>
        <v>3.7656083767288204</v>
      </c>
      <c r="AZ28" s="62">
        <f t="shared" si="2"/>
        <v>4.182412579437663</v>
      </c>
      <c r="BA28" s="62">
        <f t="shared" si="3"/>
        <v>1.171874999999989</v>
      </c>
    </row>
    <row r="29" spans="1:53" ht="15">
      <c r="A29" s="60">
        <v>22</v>
      </c>
      <c r="B29" s="60" t="s">
        <v>41</v>
      </c>
      <c r="C29" s="35">
        <v>1397</v>
      </c>
      <c r="D29" s="35">
        <v>0</v>
      </c>
      <c r="E29" s="35">
        <v>1061</v>
      </c>
      <c r="F29" s="35">
        <v>336</v>
      </c>
      <c r="G29" s="35">
        <v>0</v>
      </c>
      <c r="H29" s="35">
        <v>0</v>
      </c>
      <c r="I29" s="35">
        <v>0</v>
      </c>
      <c r="J29" s="36">
        <v>0</v>
      </c>
      <c r="K29" s="36">
        <v>0</v>
      </c>
      <c r="L29" s="36">
        <v>0</v>
      </c>
      <c r="M29" s="37">
        <v>0</v>
      </c>
      <c r="N29" s="268">
        <v>0</v>
      </c>
      <c r="O29" s="36">
        <v>6140402</v>
      </c>
      <c r="P29" s="35">
        <v>8290773</v>
      </c>
      <c r="Q29" s="35">
        <v>190685</v>
      </c>
      <c r="R29" s="38">
        <v>3525</v>
      </c>
      <c r="S29" s="38">
        <v>43.01</v>
      </c>
      <c r="T29" s="98">
        <v>1371</v>
      </c>
      <c r="U29" s="98">
        <v>0</v>
      </c>
      <c r="V29" s="98">
        <v>1060</v>
      </c>
      <c r="W29" s="98">
        <v>311</v>
      </c>
      <c r="X29" s="98">
        <v>0</v>
      </c>
      <c r="Y29" s="98">
        <v>0</v>
      </c>
      <c r="Z29" s="98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100">
        <v>6045906</v>
      </c>
      <c r="AG29" s="98">
        <v>9187531</v>
      </c>
      <c r="AH29" s="98">
        <v>175719</v>
      </c>
      <c r="AI29" s="101">
        <v>3648</v>
      </c>
      <c r="AJ29" s="101">
        <v>44.84</v>
      </c>
      <c r="AK29" s="62">
        <f t="shared" si="2"/>
        <v>1.8964259664478482</v>
      </c>
      <c r="AL29" s="62" t="e">
        <f t="shared" si="2"/>
        <v>#DIV/0!</v>
      </c>
      <c r="AM29" s="62">
        <f t="shared" si="2"/>
        <v>0.09433962264150944</v>
      </c>
      <c r="AN29" s="62">
        <f t="shared" si="2"/>
        <v>8.038585209003216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1.5629750115201921</v>
      </c>
      <c r="AX29" s="62">
        <f t="shared" si="2"/>
        <v>-9.760598358797374</v>
      </c>
      <c r="AY29" s="62">
        <f t="shared" si="2"/>
        <v>8.517007267284699</v>
      </c>
      <c r="AZ29" s="102">
        <f t="shared" si="2"/>
        <v>-3.3717105263157894</v>
      </c>
      <c r="BA29" s="62">
        <f t="shared" si="3"/>
        <v>-4.0811775200713765</v>
      </c>
    </row>
    <row r="30" spans="1:53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258">
        <v>805</v>
      </c>
      <c r="D31" s="258">
        <v>0</v>
      </c>
      <c r="E31" s="258">
        <v>572</v>
      </c>
      <c r="F31" s="258">
        <v>233</v>
      </c>
      <c r="G31" s="258">
        <v>0</v>
      </c>
      <c r="H31" s="258">
        <v>0</v>
      </c>
      <c r="I31" s="258">
        <v>0</v>
      </c>
      <c r="J31" s="259">
        <v>0</v>
      </c>
      <c r="K31" s="259">
        <v>0</v>
      </c>
      <c r="L31" s="260">
        <v>0</v>
      </c>
      <c r="M31" s="258">
        <v>0</v>
      </c>
      <c r="N31" s="268">
        <v>0</v>
      </c>
      <c r="O31" s="36">
        <v>2395700</v>
      </c>
      <c r="P31" s="35">
        <v>2798881</v>
      </c>
      <c r="Q31" s="35">
        <v>100750</v>
      </c>
      <c r="R31" s="38">
        <v>1082.8</v>
      </c>
      <c r="S31" s="38">
        <v>23.36</v>
      </c>
      <c r="T31" s="60">
        <v>802</v>
      </c>
      <c r="U31" s="60">
        <v>0</v>
      </c>
      <c r="V31" s="258">
        <v>571</v>
      </c>
      <c r="W31" s="258">
        <v>231</v>
      </c>
      <c r="X31" s="258">
        <v>0</v>
      </c>
      <c r="Y31" s="258">
        <v>0</v>
      </c>
      <c r="Z31" s="258">
        <v>0</v>
      </c>
      <c r="AA31" s="259">
        <v>0</v>
      </c>
      <c r="AB31" s="259">
        <v>0</v>
      </c>
      <c r="AC31" s="260">
        <v>0</v>
      </c>
      <c r="AD31" s="258">
        <v>0</v>
      </c>
      <c r="AE31" s="258">
        <v>0</v>
      </c>
      <c r="AF31" s="36">
        <v>2376716</v>
      </c>
      <c r="AG31" s="35">
        <v>2639476</v>
      </c>
      <c r="AH31" s="35">
        <v>102718</v>
      </c>
      <c r="AI31" s="38">
        <v>1033.92</v>
      </c>
      <c r="AJ31" s="38">
        <v>25.77</v>
      </c>
      <c r="AK31" s="102">
        <f>(C31-T31)/T31*100</f>
        <v>0.3740648379052369</v>
      </c>
      <c r="AL31" s="62" t="e">
        <f>(F31-U31)/U31*100</f>
        <v>#DIV/0!</v>
      </c>
      <c r="AM31" s="62">
        <f t="shared" si="2"/>
        <v>0.17513134851138354</v>
      </c>
      <c r="AN31" s="62">
        <f t="shared" si="2"/>
        <v>0.8658008658008658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0.7987491984738606</v>
      </c>
      <c r="AX31" s="62">
        <f t="shared" si="2"/>
        <v>6.039266884790769</v>
      </c>
      <c r="AY31" s="62">
        <f t="shared" si="2"/>
        <v>-1.9159251543059637</v>
      </c>
      <c r="AZ31" s="62">
        <f t="shared" si="2"/>
        <v>4.727638502011749</v>
      </c>
      <c r="BA31" s="62">
        <f t="shared" si="3"/>
        <v>-9.351959642995732</v>
      </c>
    </row>
    <row r="32" spans="1:53" ht="15">
      <c r="A32" s="60">
        <v>25</v>
      </c>
      <c r="B32" s="60" t="s">
        <v>43</v>
      </c>
      <c r="C32" s="35">
        <v>850</v>
      </c>
      <c r="D32" s="35">
        <v>0</v>
      </c>
      <c r="E32" s="35">
        <v>635</v>
      </c>
      <c r="F32" s="35">
        <v>215</v>
      </c>
      <c r="G32" s="35">
        <v>0</v>
      </c>
      <c r="H32" s="35">
        <v>0</v>
      </c>
      <c r="I32" s="35">
        <v>0</v>
      </c>
      <c r="J32" s="36">
        <v>0</v>
      </c>
      <c r="K32" s="36">
        <v>0</v>
      </c>
      <c r="L32" s="36">
        <v>0</v>
      </c>
      <c r="M32" s="37">
        <v>0</v>
      </c>
      <c r="N32" s="268">
        <v>0</v>
      </c>
      <c r="O32" s="36">
        <v>3121693</v>
      </c>
      <c r="P32" s="35">
        <v>4586176</v>
      </c>
      <c r="Q32" s="35">
        <v>77935</v>
      </c>
      <c r="R32" s="38">
        <v>1266.98</v>
      </c>
      <c r="S32" s="38">
        <v>11.98</v>
      </c>
      <c r="T32" s="240">
        <v>847</v>
      </c>
      <c r="U32" s="240">
        <v>0</v>
      </c>
      <c r="V32" s="240">
        <v>634</v>
      </c>
      <c r="W32" s="240">
        <v>213</v>
      </c>
      <c r="X32" s="240">
        <v>0</v>
      </c>
      <c r="Y32" s="240">
        <v>0</v>
      </c>
      <c r="Z32" s="240">
        <v>0</v>
      </c>
      <c r="AA32" s="241">
        <v>0</v>
      </c>
      <c r="AB32" s="240">
        <v>0</v>
      </c>
      <c r="AC32" s="240">
        <v>0</v>
      </c>
      <c r="AD32" s="240">
        <v>0</v>
      </c>
      <c r="AE32" s="240">
        <v>0</v>
      </c>
      <c r="AF32" s="242">
        <v>3071906</v>
      </c>
      <c r="AG32" s="242">
        <v>4534953</v>
      </c>
      <c r="AH32" s="242">
        <v>75779</v>
      </c>
      <c r="AI32" s="243">
        <v>1227.11</v>
      </c>
      <c r="AJ32" s="243">
        <v>12.11</v>
      </c>
      <c r="AK32" s="62">
        <f t="shared" si="2"/>
        <v>0.3541912632821724</v>
      </c>
      <c r="AL32" s="62" t="e">
        <f t="shared" si="2"/>
        <v>#DIV/0!</v>
      </c>
      <c r="AM32" s="62">
        <f t="shared" si="2"/>
        <v>0.15772870662460567</v>
      </c>
      <c r="AN32" s="62">
        <f t="shared" si="2"/>
        <v>0.9389671361502347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1.6207201652654737</v>
      </c>
      <c r="AX32" s="62">
        <f t="shared" si="2"/>
        <v>1.1295155649904198</v>
      </c>
      <c r="AY32" s="62">
        <f t="shared" si="2"/>
        <v>2.8451154013644944</v>
      </c>
      <c r="AZ32" s="62">
        <f t="shared" si="2"/>
        <v>3.249097472924198</v>
      </c>
      <c r="BA32" s="62">
        <f t="shared" si="3"/>
        <v>-1.0734929810074239</v>
      </c>
    </row>
    <row r="33" spans="1:53" ht="15">
      <c r="A33" s="60">
        <v>26</v>
      </c>
      <c r="B33" s="60" t="s">
        <v>44</v>
      </c>
      <c r="C33" s="358">
        <v>934</v>
      </c>
      <c r="D33" s="358">
        <v>0</v>
      </c>
      <c r="E33" s="358">
        <v>656</v>
      </c>
      <c r="F33" s="358">
        <v>278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  <c r="M33" s="358">
        <v>0</v>
      </c>
      <c r="N33" s="358">
        <v>0</v>
      </c>
      <c r="O33" s="359">
        <v>5579692</v>
      </c>
      <c r="P33" s="361">
        <v>6243734</v>
      </c>
      <c r="Q33" s="361">
        <v>157324</v>
      </c>
      <c r="R33" s="358">
        <v>1938.64</v>
      </c>
      <c r="S33" s="360">
        <v>32.23</v>
      </c>
      <c r="T33" s="115">
        <v>933</v>
      </c>
      <c r="U33" s="115">
        <v>0</v>
      </c>
      <c r="V33" s="115">
        <v>655</v>
      </c>
      <c r="W33" s="115">
        <v>278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6">
        <v>5504728</v>
      </c>
      <c r="AG33" s="117">
        <v>6043862</v>
      </c>
      <c r="AH33" s="117">
        <v>149408</v>
      </c>
      <c r="AI33" s="115">
        <v>1764.28</v>
      </c>
      <c r="AJ33" s="118">
        <v>31.71</v>
      </c>
      <c r="AK33" s="62">
        <f t="shared" si="2"/>
        <v>0.10718113612004287</v>
      </c>
      <c r="AL33" s="62" t="e">
        <f t="shared" si="2"/>
        <v>#DIV/0!</v>
      </c>
      <c r="AM33" s="62">
        <f t="shared" si="2"/>
        <v>0.15267175572519084</v>
      </c>
      <c r="AN33" s="62">
        <f t="shared" si="2"/>
        <v>0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1.3618111557918937</v>
      </c>
      <c r="AX33" s="102">
        <f t="shared" si="2"/>
        <v>3.307024548211061</v>
      </c>
      <c r="AY33" s="62">
        <f t="shared" si="2"/>
        <v>5.29824373527522</v>
      </c>
      <c r="AZ33" s="62">
        <f t="shared" si="2"/>
        <v>9.882785045457645</v>
      </c>
      <c r="BA33" s="62">
        <f t="shared" si="3"/>
        <v>1.6398612425102366</v>
      </c>
    </row>
    <row r="34" spans="1:53" ht="15">
      <c r="A34" s="60">
        <v>27</v>
      </c>
      <c r="B34" s="60" t="s">
        <v>46</v>
      </c>
      <c r="C34" s="325">
        <v>1570</v>
      </c>
      <c r="D34" s="325">
        <v>0</v>
      </c>
      <c r="E34" s="325">
        <v>822</v>
      </c>
      <c r="F34" s="325">
        <v>748</v>
      </c>
      <c r="G34" s="327">
        <v>22944</v>
      </c>
      <c r="H34" s="325">
        <v>0</v>
      </c>
      <c r="I34" s="328">
        <v>6001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6">
        <v>5093128</v>
      </c>
      <c r="P34" s="35">
        <v>6181941</v>
      </c>
      <c r="Q34" s="35">
        <v>695348</v>
      </c>
      <c r="R34" s="38">
        <v>2347.2211586189997</v>
      </c>
      <c r="S34" s="38">
        <v>103.98</v>
      </c>
      <c r="T34" s="60">
        <v>1548</v>
      </c>
      <c r="U34" s="60">
        <v>0</v>
      </c>
      <c r="V34" s="60">
        <v>800</v>
      </c>
      <c r="W34" s="60">
        <v>748</v>
      </c>
      <c r="X34" s="60">
        <v>23587</v>
      </c>
      <c r="Y34" s="60">
        <v>0</v>
      </c>
      <c r="Z34" s="60">
        <v>6161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4980276</v>
      </c>
      <c r="AG34" s="60">
        <v>6190966</v>
      </c>
      <c r="AH34" s="60">
        <v>649619</v>
      </c>
      <c r="AI34" s="60">
        <v>2356.5230720619998</v>
      </c>
      <c r="AJ34" s="60">
        <v>98.242732077</v>
      </c>
      <c r="AK34" s="62">
        <f t="shared" si="2"/>
        <v>1.421188630490956</v>
      </c>
      <c r="AL34" s="62" t="e">
        <f t="shared" si="2"/>
        <v>#DIV/0!</v>
      </c>
      <c r="AM34" s="62">
        <f t="shared" si="2"/>
        <v>2.75</v>
      </c>
      <c r="AN34" s="62">
        <f t="shared" si="2"/>
        <v>0</v>
      </c>
      <c r="AO34" s="62">
        <f t="shared" si="2"/>
        <v>-2.726077924280324</v>
      </c>
      <c r="AP34" s="62" t="e">
        <f t="shared" si="2"/>
        <v>#DIV/0!</v>
      </c>
      <c r="AQ34" s="62">
        <f t="shared" si="2"/>
        <v>-2.5969810095763672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2.265978833301608</v>
      </c>
      <c r="AX34" s="62">
        <f t="shared" si="2"/>
        <v>-0.14577692721943555</v>
      </c>
      <c r="AY34" s="62">
        <f t="shared" si="2"/>
        <v>7.039356915361158</v>
      </c>
      <c r="AZ34" s="62">
        <f t="shared" si="2"/>
        <v>-0.39473042098674477</v>
      </c>
      <c r="BA34" s="62">
        <f t="shared" si="3"/>
        <v>5.839890444519895</v>
      </c>
    </row>
    <row r="35" spans="1:53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346">
        <v>182</v>
      </c>
      <c r="D37" s="346">
        <v>0</v>
      </c>
      <c r="E37" s="346">
        <v>125</v>
      </c>
      <c r="F37" s="346">
        <v>57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0</v>
      </c>
      <c r="O37" s="346">
        <v>341788</v>
      </c>
      <c r="P37" s="346">
        <v>169265</v>
      </c>
      <c r="Q37" s="346">
        <v>9099</v>
      </c>
      <c r="R37" s="347">
        <v>44.89</v>
      </c>
      <c r="S37" s="346">
        <v>1.69</v>
      </c>
      <c r="T37" s="60">
        <v>182</v>
      </c>
      <c r="U37" s="60">
        <v>0</v>
      </c>
      <c r="V37" s="60">
        <v>125</v>
      </c>
      <c r="W37" s="60">
        <v>57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337981</v>
      </c>
      <c r="AG37" s="60">
        <v>166929</v>
      </c>
      <c r="AH37" s="60">
        <v>9071</v>
      </c>
      <c r="AI37" s="60">
        <v>42.9</v>
      </c>
      <c r="AJ37" s="60">
        <v>1.72</v>
      </c>
      <c r="AK37" s="62">
        <f t="shared" si="2"/>
        <v>0</v>
      </c>
      <c r="AL37" s="62" t="e">
        <f t="shared" si="2"/>
        <v>#DIV/0!</v>
      </c>
      <c r="AM37" s="62">
        <f t="shared" si="2"/>
        <v>0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1.126394678990831</v>
      </c>
      <c r="AX37" s="62">
        <f t="shared" si="2"/>
        <v>1.3993973485733455</v>
      </c>
      <c r="AY37" s="62">
        <f t="shared" si="2"/>
        <v>0.3086760004409657</v>
      </c>
      <c r="AZ37" s="62">
        <f t="shared" si="2"/>
        <v>4.638694638694643</v>
      </c>
      <c r="BA37" s="62">
        <f t="shared" si="3"/>
        <v>-1.7441860465116297</v>
      </c>
    </row>
    <row r="38" spans="1:53" ht="15">
      <c r="A38" s="60">
        <v>31</v>
      </c>
      <c r="B38" s="60" t="s">
        <v>51</v>
      </c>
      <c r="C38" s="44">
        <v>504</v>
      </c>
      <c r="D38" s="44">
        <v>0</v>
      </c>
      <c r="E38" s="44">
        <v>234</v>
      </c>
      <c r="F38" s="44">
        <v>270</v>
      </c>
      <c r="G38" s="44">
        <v>1979</v>
      </c>
      <c r="H38" s="44">
        <v>0</v>
      </c>
      <c r="I38" s="44">
        <v>1456</v>
      </c>
      <c r="J38" s="44">
        <v>0</v>
      </c>
      <c r="K38" s="44">
        <v>0</v>
      </c>
      <c r="L38" s="44">
        <v>0</v>
      </c>
      <c r="M38" s="45">
        <v>0</v>
      </c>
      <c r="N38" s="45">
        <v>0</v>
      </c>
      <c r="O38" s="46">
        <v>783240</v>
      </c>
      <c r="P38" s="46">
        <v>1059487</v>
      </c>
      <c r="Q38" s="44">
        <v>96956</v>
      </c>
      <c r="R38" s="45">
        <v>330.198</v>
      </c>
      <c r="S38" s="45">
        <v>13.572</v>
      </c>
      <c r="T38" s="44">
        <v>504</v>
      </c>
      <c r="U38" s="44">
        <v>0</v>
      </c>
      <c r="V38" s="44">
        <v>234</v>
      </c>
      <c r="W38" s="44">
        <v>270</v>
      </c>
      <c r="X38" s="44">
        <v>1838</v>
      </c>
      <c r="Y38" s="44">
        <v>0</v>
      </c>
      <c r="Z38" s="44">
        <v>1330</v>
      </c>
      <c r="AA38" s="44">
        <v>0</v>
      </c>
      <c r="AB38" s="44">
        <v>0</v>
      </c>
      <c r="AC38" s="44">
        <v>0</v>
      </c>
      <c r="AD38" s="45">
        <v>0</v>
      </c>
      <c r="AE38" s="45">
        <v>0</v>
      </c>
      <c r="AF38" s="46">
        <v>753883</v>
      </c>
      <c r="AG38" s="46">
        <v>996828</v>
      </c>
      <c r="AH38" s="44">
        <v>89350</v>
      </c>
      <c r="AI38" s="45">
        <v>293.294</v>
      </c>
      <c r="AJ38" s="45">
        <v>12.564</v>
      </c>
      <c r="AK38" s="62">
        <f t="shared" si="2"/>
        <v>0</v>
      </c>
      <c r="AL38" s="62" t="e">
        <f t="shared" si="2"/>
        <v>#DIV/0!</v>
      </c>
      <c r="AM38" s="62">
        <f t="shared" si="2"/>
        <v>0</v>
      </c>
      <c r="AN38" s="102">
        <f t="shared" si="2"/>
        <v>0</v>
      </c>
      <c r="AO38" s="102">
        <f t="shared" si="2"/>
        <v>7.671381936887922</v>
      </c>
      <c r="AP38" s="62" t="e">
        <f t="shared" si="2"/>
        <v>#DIV/0!</v>
      </c>
      <c r="AQ38" s="62">
        <f t="shared" si="2"/>
        <v>9.473684210526317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3.8941055840229852</v>
      </c>
      <c r="AX38" s="62">
        <f t="shared" si="2"/>
        <v>6.285838680293892</v>
      </c>
      <c r="AY38" s="62">
        <f t="shared" si="2"/>
        <v>8.512590934527141</v>
      </c>
      <c r="AZ38" s="102">
        <f t="shared" si="2"/>
        <v>12.582596302686042</v>
      </c>
      <c r="BA38" s="102">
        <f t="shared" si="3"/>
        <v>8.022922636103145</v>
      </c>
    </row>
    <row r="39" spans="1:53" ht="15">
      <c r="A39" s="60">
        <v>32</v>
      </c>
      <c r="B39" s="60" t="s">
        <v>52</v>
      </c>
      <c r="C39" s="165">
        <v>397</v>
      </c>
      <c r="D39" s="279">
        <v>0</v>
      </c>
      <c r="E39" s="279">
        <v>173</v>
      </c>
      <c r="F39" s="279">
        <v>224</v>
      </c>
      <c r="G39" s="279">
        <v>0</v>
      </c>
      <c r="H39" s="279">
        <v>0</v>
      </c>
      <c r="I39" s="277">
        <v>0</v>
      </c>
      <c r="J39" s="168">
        <v>1852</v>
      </c>
      <c r="K39" s="168">
        <v>7</v>
      </c>
      <c r="L39" s="168">
        <v>3025</v>
      </c>
      <c r="M39" s="276">
        <v>0.0029</v>
      </c>
      <c r="N39" s="170">
        <v>0.76</v>
      </c>
      <c r="O39" s="280">
        <v>852208</v>
      </c>
      <c r="P39" s="172">
        <v>415407</v>
      </c>
      <c r="Q39" s="172">
        <v>35558</v>
      </c>
      <c r="R39" s="278">
        <v>148.54</v>
      </c>
      <c r="S39" s="174">
        <v>6.06</v>
      </c>
      <c r="T39" s="165">
        <v>399</v>
      </c>
      <c r="U39" s="166">
        <v>0</v>
      </c>
      <c r="V39" s="166">
        <v>172</v>
      </c>
      <c r="W39" s="166">
        <v>227</v>
      </c>
      <c r="X39" s="166">
        <v>0</v>
      </c>
      <c r="Y39" s="166">
        <v>0</v>
      </c>
      <c r="Z39" s="167">
        <v>0</v>
      </c>
      <c r="AA39" s="168">
        <v>1889</v>
      </c>
      <c r="AB39" s="168">
        <v>3</v>
      </c>
      <c r="AC39" s="168">
        <v>2836</v>
      </c>
      <c r="AD39" s="169">
        <v>0.0014</v>
      </c>
      <c r="AE39" s="170">
        <v>0.74</v>
      </c>
      <c r="AF39" s="171">
        <v>848172</v>
      </c>
      <c r="AG39" s="172">
        <v>407168</v>
      </c>
      <c r="AH39" s="172">
        <v>35363</v>
      </c>
      <c r="AI39" s="173">
        <v>145.01</v>
      </c>
      <c r="AJ39" s="174">
        <v>6.12</v>
      </c>
      <c r="AK39" s="62">
        <f t="shared" si="2"/>
        <v>-0.5012531328320802</v>
      </c>
      <c r="AL39" s="62" t="e">
        <f t="shared" si="2"/>
        <v>#DIV/0!</v>
      </c>
      <c r="AM39" s="62">
        <f t="shared" si="2"/>
        <v>0.5813953488372093</v>
      </c>
      <c r="AN39" s="62">
        <f t="shared" si="2"/>
        <v>-1.3215859030837005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-1.9587083112758072</v>
      </c>
      <c r="AS39" s="70">
        <f t="shared" si="2"/>
        <v>133.33333333333331</v>
      </c>
      <c r="AT39" s="62">
        <f t="shared" si="2"/>
        <v>6.664315937940761</v>
      </c>
      <c r="AU39" s="70">
        <f t="shared" si="2"/>
        <v>107.14285714285714</v>
      </c>
      <c r="AV39" s="62">
        <f t="shared" si="2"/>
        <v>2.7027027027027053</v>
      </c>
      <c r="AW39" s="62">
        <f t="shared" si="2"/>
        <v>0.47584688011393916</v>
      </c>
      <c r="AX39" s="62">
        <f t="shared" si="2"/>
        <v>2.023489075762339</v>
      </c>
      <c r="AY39" s="62">
        <f t="shared" si="2"/>
        <v>0.5514238045414699</v>
      </c>
      <c r="AZ39" s="62">
        <f t="shared" si="2"/>
        <v>2.434314874836219</v>
      </c>
      <c r="BA39" s="62">
        <f t="shared" si="3"/>
        <v>-0.9803921568627533</v>
      </c>
    </row>
    <row r="40" spans="1:53" ht="15">
      <c r="A40" s="60">
        <v>33</v>
      </c>
      <c r="B40" s="60" t="s">
        <v>53</v>
      </c>
      <c r="C40" s="177">
        <v>1029</v>
      </c>
      <c r="D40" s="178">
        <v>0</v>
      </c>
      <c r="E40" s="177">
        <v>668</v>
      </c>
      <c r="F40" s="177">
        <v>361</v>
      </c>
      <c r="G40" s="177">
        <v>4946</v>
      </c>
      <c r="H40" s="178">
        <v>0</v>
      </c>
      <c r="I40" s="177">
        <v>4137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7">
        <v>2613364</v>
      </c>
      <c r="P40" s="177">
        <v>2484101</v>
      </c>
      <c r="Q40" s="177">
        <v>193358</v>
      </c>
      <c r="R40" s="177">
        <v>1032.57</v>
      </c>
      <c r="S40" s="177">
        <v>35.88</v>
      </c>
      <c r="T40" s="177">
        <v>1012</v>
      </c>
      <c r="U40" s="178">
        <v>0</v>
      </c>
      <c r="V40" s="177">
        <v>654</v>
      </c>
      <c r="W40" s="177">
        <v>358</v>
      </c>
      <c r="X40" s="177">
        <v>4851</v>
      </c>
      <c r="Y40" s="178">
        <v>0</v>
      </c>
      <c r="Z40" s="177">
        <v>4043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7">
        <v>2574612</v>
      </c>
      <c r="AG40" s="177">
        <v>2351681</v>
      </c>
      <c r="AH40" s="177">
        <v>186371</v>
      </c>
      <c r="AI40" s="177">
        <v>946.32</v>
      </c>
      <c r="AJ40" s="177">
        <v>35.26</v>
      </c>
      <c r="AK40" s="62">
        <f aca="true" t="shared" si="5" ref="AK40:AZ55">(C40-T40)/T40*100</f>
        <v>1.6798418972332017</v>
      </c>
      <c r="AL40" s="62" t="e">
        <f t="shared" si="5"/>
        <v>#DIV/0!</v>
      </c>
      <c r="AM40" s="62">
        <f t="shared" si="5"/>
        <v>2.1406727828746175</v>
      </c>
      <c r="AN40" s="62">
        <f t="shared" si="5"/>
        <v>0.8379888268156425</v>
      </c>
      <c r="AO40" s="62">
        <f t="shared" si="5"/>
        <v>1.9583591012162442</v>
      </c>
      <c r="AP40" s="62" t="e">
        <f t="shared" si="5"/>
        <v>#DIV/0!</v>
      </c>
      <c r="AQ40" s="62">
        <f t="shared" si="5"/>
        <v>2.325006183527084</v>
      </c>
      <c r="AR40" s="62" t="e">
        <f t="shared" si="5"/>
        <v>#DIV/0!</v>
      </c>
      <c r="AS40" s="62" t="e">
        <f t="shared" si="5"/>
        <v>#DIV/0!</v>
      </c>
      <c r="AT40" s="62" t="e">
        <f t="shared" si="5"/>
        <v>#DIV/0!</v>
      </c>
      <c r="AU40" s="62" t="e">
        <f t="shared" si="5"/>
        <v>#DIV/0!</v>
      </c>
      <c r="AV40" s="62" t="e">
        <f t="shared" si="5"/>
        <v>#DIV/0!</v>
      </c>
      <c r="AW40" s="62">
        <f t="shared" si="5"/>
        <v>1.5051588355837695</v>
      </c>
      <c r="AX40" s="62">
        <f t="shared" si="5"/>
        <v>5.630865750924551</v>
      </c>
      <c r="AY40" s="62">
        <f t="shared" si="5"/>
        <v>3.7489738210343884</v>
      </c>
      <c r="AZ40" s="62">
        <f t="shared" si="5"/>
        <v>9.114253106771482</v>
      </c>
      <c r="BA40" s="62">
        <f t="shared" si="3"/>
        <v>1.758366420873524</v>
      </c>
    </row>
    <row r="41" spans="1:53" ht="15">
      <c r="A41" s="60">
        <v>34</v>
      </c>
      <c r="B41" s="60" t="s">
        <v>54</v>
      </c>
      <c r="C41" s="216">
        <v>438</v>
      </c>
      <c r="D41" s="216">
        <v>0</v>
      </c>
      <c r="E41" s="216">
        <v>233</v>
      </c>
      <c r="F41" s="216">
        <v>205</v>
      </c>
      <c r="G41" s="218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  <c r="O41" s="216">
        <v>1016694</v>
      </c>
      <c r="P41" s="216">
        <v>2075026</v>
      </c>
      <c r="Q41" s="216">
        <v>130799</v>
      </c>
      <c r="R41" s="216">
        <v>536.88</v>
      </c>
      <c r="S41" s="217">
        <v>24.85</v>
      </c>
      <c r="T41" s="216">
        <v>432</v>
      </c>
      <c r="U41" s="216">
        <v>0</v>
      </c>
      <c r="V41" s="216">
        <v>232</v>
      </c>
      <c r="W41" s="216">
        <v>200</v>
      </c>
      <c r="X41" s="218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5">
        <v>0</v>
      </c>
      <c r="AF41" s="216">
        <v>1016694</v>
      </c>
      <c r="AG41" s="216">
        <v>2007455</v>
      </c>
      <c r="AH41" s="216">
        <v>126445</v>
      </c>
      <c r="AI41" s="216">
        <v>519.27</v>
      </c>
      <c r="AJ41" s="217">
        <v>26</v>
      </c>
      <c r="AK41" s="62">
        <f t="shared" si="5"/>
        <v>1.3888888888888888</v>
      </c>
      <c r="AL41" s="62" t="e">
        <f t="shared" si="5"/>
        <v>#DIV/0!</v>
      </c>
      <c r="AM41" s="62">
        <f t="shared" si="5"/>
        <v>0.43103448275862066</v>
      </c>
      <c r="AN41" s="62">
        <f t="shared" si="5"/>
        <v>2.5</v>
      </c>
      <c r="AO41" s="62" t="e">
        <f t="shared" si="5"/>
        <v>#DIV/0!</v>
      </c>
      <c r="AP41" s="62" t="e">
        <f t="shared" si="5"/>
        <v>#DIV/0!</v>
      </c>
      <c r="AQ41" s="62" t="e">
        <f t="shared" si="5"/>
        <v>#DIV/0!</v>
      </c>
      <c r="AR41" s="62" t="e">
        <f t="shared" si="5"/>
        <v>#DIV/0!</v>
      </c>
      <c r="AS41" s="62" t="e">
        <f t="shared" si="5"/>
        <v>#DIV/0!</v>
      </c>
      <c r="AT41" s="62" t="e">
        <f t="shared" si="5"/>
        <v>#DIV/0!</v>
      </c>
      <c r="AU41" s="62" t="e">
        <f t="shared" si="5"/>
        <v>#DIV/0!</v>
      </c>
      <c r="AV41" s="62" t="e">
        <f t="shared" si="5"/>
        <v>#DIV/0!</v>
      </c>
      <c r="AW41" s="62">
        <f t="shared" si="5"/>
        <v>0</v>
      </c>
      <c r="AX41" s="62">
        <f t="shared" si="5"/>
        <v>3.3660032229863184</v>
      </c>
      <c r="AY41" s="62">
        <f t="shared" si="5"/>
        <v>3.443394361184705</v>
      </c>
      <c r="AZ41" s="62">
        <f t="shared" si="5"/>
        <v>3.3912993240510745</v>
      </c>
      <c r="BA41" s="62">
        <f t="shared" si="3"/>
        <v>-4.423076923076918</v>
      </c>
    </row>
    <row r="42" spans="1:53" ht="15">
      <c r="A42" s="60">
        <v>35</v>
      </c>
      <c r="B42" s="60" t="s">
        <v>55</v>
      </c>
      <c r="C42" s="60">
        <v>525</v>
      </c>
      <c r="D42" s="60">
        <v>0</v>
      </c>
      <c r="E42" s="60">
        <v>352</v>
      </c>
      <c r="F42" s="60">
        <v>173</v>
      </c>
      <c r="G42" s="60">
        <v>2805</v>
      </c>
      <c r="H42" s="60">
        <v>0</v>
      </c>
      <c r="I42" s="60">
        <v>2462</v>
      </c>
      <c r="J42" s="60">
        <v>30580</v>
      </c>
      <c r="K42" s="60">
        <v>2274</v>
      </c>
      <c r="L42" s="60">
        <v>38873</v>
      </c>
      <c r="M42" s="60">
        <v>0.7696142</v>
      </c>
      <c r="N42" s="60">
        <v>14.359269</v>
      </c>
      <c r="O42" s="60">
        <v>1150200</v>
      </c>
      <c r="P42" s="60">
        <v>2360157</v>
      </c>
      <c r="Q42" s="60">
        <v>26161</v>
      </c>
      <c r="R42" s="60">
        <v>972.4120957</v>
      </c>
      <c r="S42" s="60">
        <v>8.1037277</v>
      </c>
      <c r="T42" s="60">
        <v>511</v>
      </c>
      <c r="U42" s="60">
        <v>0</v>
      </c>
      <c r="V42" s="60">
        <v>345</v>
      </c>
      <c r="W42" s="60">
        <v>166</v>
      </c>
      <c r="X42" s="60">
        <v>2739</v>
      </c>
      <c r="Y42" s="60">
        <v>0</v>
      </c>
      <c r="Z42" s="60">
        <v>2396</v>
      </c>
      <c r="AA42" s="60">
        <v>30247</v>
      </c>
      <c r="AB42" s="60">
        <v>2323</v>
      </c>
      <c r="AC42" s="60">
        <v>36344</v>
      </c>
      <c r="AD42" s="60">
        <v>0.8525032</v>
      </c>
      <c r="AE42" s="60">
        <v>14.1850619</v>
      </c>
      <c r="AF42" s="60">
        <v>1118322</v>
      </c>
      <c r="AG42" s="60">
        <v>2217712</v>
      </c>
      <c r="AH42" s="60">
        <v>26598</v>
      </c>
      <c r="AI42" s="60">
        <v>947.2788552</v>
      </c>
      <c r="AJ42" s="60">
        <v>8.8330401</v>
      </c>
      <c r="AK42" s="62">
        <f t="shared" si="5"/>
        <v>2.73972602739726</v>
      </c>
      <c r="AL42" s="62" t="e">
        <f t="shared" si="5"/>
        <v>#DIV/0!</v>
      </c>
      <c r="AM42" s="62">
        <f t="shared" si="5"/>
        <v>2.0289855072463765</v>
      </c>
      <c r="AN42" s="62">
        <f t="shared" si="5"/>
        <v>4.216867469879518</v>
      </c>
      <c r="AO42" s="62">
        <f t="shared" si="5"/>
        <v>2.4096385542168677</v>
      </c>
      <c r="AP42" s="62" t="e">
        <f t="shared" si="5"/>
        <v>#DIV/0!</v>
      </c>
      <c r="AQ42" s="62">
        <f t="shared" si="5"/>
        <v>2.7545909849749584</v>
      </c>
      <c r="AR42" s="62">
        <f t="shared" si="5"/>
        <v>1.1009356299798327</v>
      </c>
      <c r="AS42" s="62">
        <f t="shared" si="5"/>
        <v>-2.1093413689195004</v>
      </c>
      <c r="AT42" s="62">
        <f t="shared" si="5"/>
        <v>6.958507594100814</v>
      </c>
      <c r="AU42" s="62">
        <f t="shared" si="5"/>
        <v>-9.723013356430801</v>
      </c>
      <c r="AV42" s="62">
        <f t="shared" si="5"/>
        <v>1.228102501265788</v>
      </c>
      <c r="AW42" s="62">
        <f t="shared" si="5"/>
        <v>2.8505206908207117</v>
      </c>
      <c r="AX42" s="62">
        <f t="shared" si="5"/>
        <v>6.423061245103061</v>
      </c>
      <c r="AY42" s="102">
        <f t="shared" si="5"/>
        <v>-1.6429806752387397</v>
      </c>
      <c r="AZ42" s="102">
        <f t="shared" si="5"/>
        <v>2.653204002394168</v>
      </c>
      <c r="BA42" s="102">
        <f t="shared" si="3"/>
        <v>-8.256640881772965</v>
      </c>
    </row>
    <row r="43" spans="1:53" ht="15">
      <c r="A43" s="60">
        <v>36</v>
      </c>
      <c r="B43" s="60" t="s">
        <v>56</v>
      </c>
      <c r="C43" s="340">
        <v>373</v>
      </c>
      <c r="D43" s="340">
        <v>0</v>
      </c>
      <c r="E43" s="340">
        <v>230</v>
      </c>
      <c r="F43" s="340">
        <v>143</v>
      </c>
      <c r="G43" s="343">
        <v>1294</v>
      </c>
      <c r="H43" s="343">
        <v>0</v>
      </c>
      <c r="I43" s="343">
        <v>1248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1">
        <v>1527481</v>
      </c>
      <c r="P43" s="340">
        <v>1445259</v>
      </c>
      <c r="Q43" s="340">
        <v>133363</v>
      </c>
      <c r="R43" s="340">
        <v>427.75</v>
      </c>
      <c r="S43" s="342">
        <v>19.72</v>
      </c>
      <c r="T43" s="60">
        <v>367</v>
      </c>
      <c r="U43" s="60">
        <v>0</v>
      </c>
      <c r="V43" s="60">
        <v>227</v>
      </c>
      <c r="W43" s="60">
        <v>140</v>
      </c>
      <c r="X43" s="60">
        <v>1246</v>
      </c>
      <c r="Y43" s="60">
        <v>0</v>
      </c>
      <c r="Z43" s="60">
        <v>1155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1495958</v>
      </c>
      <c r="AG43" s="60">
        <v>1366553</v>
      </c>
      <c r="AH43" s="60">
        <v>126000</v>
      </c>
      <c r="AI43" s="60">
        <v>408.37</v>
      </c>
      <c r="AJ43" s="60">
        <v>20.11</v>
      </c>
      <c r="AK43" s="62">
        <f t="shared" si="5"/>
        <v>1.6348773841961852</v>
      </c>
      <c r="AL43" s="62" t="e">
        <f t="shared" si="5"/>
        <v>#DIV/0!</v>
      </c>
      <c r="AM43" s="62">
        <f t="shared" si="5"/>
        <v>1.3215859030837005</v>
      </c>
      <c r="AN43" s="62">
        <f t="shared" si="5"/>
        <v>2.142857142857143</v>
      </c>
      <c r="AO43" s="62">
        <f t="shared" si="5"/>
        <v>3.8523274478330656</v>
      </c>
      <c r="AP43" s="62" t="e">
        <f t="shared" si="5"/>
        <v>#DIV/0!</v>
      </c>
      <c r="AQ43" s="62">
        <f t="shared" si="5"/>
        <v>8.051948051948052</v>
      </c>
      <c r="AR43" s="62" t="e">
        <f t="shared" si="5"/>
        <v>#DIV/0!</v>
      </c>
      <c r="AS43" s="62" t="e">
        <f t="shared" si="5"/>
        <v>#DIV/0!</v>
      </c>
      <c r="AT43" s="62" t="e">
        <f t="shared" si="5"/>
        <v>#DIV/0!</v>
      </c>
      <c r="AU43" s="62" t="e">
        <f t="shared" si="5"/>
        <v>#DIV/0!</v>
      </c>
      <c r="AV43" s="62" t="e">
        <f t="shared" si="5"/>
        <v>#DIV/0!</v>
      </c>
      <c r="AW43" s="62">
        <f t="shared" si="5"/>
        <v>2.107211566100118</v>
      </c>
      <c r="AX43" s="62">
        <f t="shared" si="5"/>
        <v>5.759454627811728</v>
      </c>
      <c r="AY43" s="62">
        <f t="shared" si="5"/>
        <v>5.843650793650794</v>
      </c>
      <c r="AZ43" s="62">
        <f t="shared" si="5"/>
        <v>4.745696304821607</v>
      </c>
      <c r="BA43" s="62">
        <f t="shared" si="3"/>
        <v>-1.9393336648433643</v>
      </c>
    </row>
    <row r="44" spans="1:53" ht="15">
      <c r="A44" s="60">
        <v>37</v>
      </c>
      <c r="B44" s="60" t="s">
        <v>57</v>
      </c>
      <c r="C44" s="60">
        <v>863</v>
      </c>
      <c r="D44" s="60">
        <v>0</v>
      </c>
      <c r="E44" s="60">
        <v>471</v>
      </c>
      <c r="F44" s="60">
        <v>392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2743272</v>
      </c>
      <c r="P44" s="60">
        <v>2989231</v>
      </c>
      <c r="Q44" s="60">
        <v>168060</v>
      </c>
      <c r="R44" s="60">
        <v>1257.68</v>
      </c>
      <c r="S44" s="60">
        <v>24.36</v>
      </c>
      <c r="T44" s="60">
        <v>845</v>
      </c>
      <c r="U44" s="60">
        <v>0</v>
      </c>
      <c r="V44" s="60">
        <v>472</v>
      </c>
      <c r="W44" s="60">
        <v>373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2702094</v>
      </c>
      <c r="AG44" s="60">
        <v>3250069</v>
      </c>
      <c r="AH44" s="60">
        <v>169114</v>
      </c>
      <c r="AI44" s="60">
        <v>988.24</v>
      </c>
      <c r="AJ44" s="60">
        <v>24.88</v>
      </c>
      <c r="AK44" s="62">
        <f t="shared" si="5"/>
        <v>2.130177514792899</v>
      </c>
      <c r="AL44" s="62" t="e">
        <f t="shared" si="5"/>
        <v>#DIV/0!</v>
      </c>
      <c r="AM44" s="62">
        <f t="shared" si="5"/>
        <v>-0.211864406779661</v>
      </c>
      <c r="AN44" s="62">
        <f t="shared" si="5"/>
        <v>5.093833780160858</v>
      </c>
      <c r="AO44" s="62" t="e">
        <f t="shared" si="5"/>
        <v>#DIV/0!</v>
      </c>
      <c r="AP44" s="62" t="e">
        <f t="shared" si="5"/>
        <v>#DIV/0!</v>
      </c>
      <c r="AQ44" s="62" t="e">
        <f t="shared" si="5"/>
        <v>#DIV/0!</v>
      </c>
      <c r="AR44" s="62" t="e">
        <f t="shared" si="5"/>
        <v>#DIV/0!</v>
      </c>
      <c r="AS44" s="62" t="e">
        <f t="shared" si="5"/>
        <v>#DIV/0!</v>
      </c>
      <c r="AT44" s="62" t="e">
        <f t="shared" si="5"/>
        <v>#DIV/0!</v>
      </c>
      <c r="AU44" s="62" t="e">
        <f t="shared" si="5"/>
        <v>#DIV/0!</v>
      </c>
      <c r="AV44" s="62" t="e">
        <f t="shared" si="5"/>
        <v>#DIV/0!</v>
      </c>
      <c r="AW44" s="62">
        <f t="shared" si="5"/>
        <v>1.5239292193387795</v>
      </c>
      <c r="AX44" s="62">
        <f t="shared" si="5"/>
        <v>-8.02561422542106</v>
      </c>
      <c r="AY44" s="62">
        <f t="shared" si="5"/>
        <v>-0.6232482230921154</v>
      </c>
      <c r="AZ44" s="70">
        <f t="shared" si="5"/>
        <v>27.26463207318061</v>
      </c>
      <c r="BA44" s="62">
        <f t="shared" si="3"/>
        <v>-2.0900321543408342</v>
      </c>
    </row>
    <row r="45" spans="1:53" ht="15">
      <c r="A45" s="60">
        <v>38</v>
      </c>
      <c r="B45" s="60" t="s">
        <v>58</v>
      </c>
      <c r="C45" s="197">
        <v>548</v>
      </c>
      <c r="D45" s="197">
        <v>0</v>
      </c>
      <c r="E45" s="197">
        <v>173</v>
      </c>
      <c r="F45" s="197">
        <v>375</v>
      </c>
      <c r="G45" s="197">
        <v>1171</v>
      </c>
      <c r="H45" s="197">
        <v>0</v>
      </c>
      <c r="I45" s="197">
        <v>1054</v>
      </c>
      <c r="J45" s="197">
        <v>0</v>
      </c>
      <c r="K45" s="197">
        <v>0</v>
      </c>
      <c r="L45" s="268">
        <v>0</v>
      </c>
      <c r="M45" s="197">
        <v>0</v>
      </c>
      <c r="N45" s="197">
        <v>0</v>
      </c>
      <c r="O45" s="197">
        <v>390563</v>
      </c>
      <c r="P45" s="197">
        <v>1062171</v>
      </c>
      <c r="Q45" s="197">
        <v>54892</v>
      </c>
      <c r="R45">
        <v>331.94</v>
      </c>
      <c r="S45">
        <v>12.14</v>
      </c>
      <c r="T45" s="197">
        <v>544</v>
      </c>
      <c r="U45" s="197">
        <v>0</v>
      </c>
      <c r="V45" s="197">
        <v>172</v>
      </c>
      <c r="W45" s="197">
        <v>372</v>
      </c>
      <c r="X45" s="197">
        <v>1063</v>
      </c>
      <c r="Y45" s="197">
        <v>0</v>
      </c>
      <c r="Z45" s="197">
        <v>963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384449</v>
      </c>
      <c r="AG45" s="197">
        <v>957036</v>
      </c>
      <c r="AH45" s="197">
        <v>48428</v>
      </c>
      <c r="AI45" s="197">
        <v>296.18</v>
      </c>
      <c r="AJ45" s="197">
        <v>11.13</v>
      </c>
      <c r="AK45" s="62">
        <f t="shared" si="5"/>
        <v>0.7352941176470588</v>
      </c>
      <c r="AL45" s="62" t="e">
        <f t="shared" si="5"/>
        <v>#DIV/0!</v>
      </c>
      <c r="AM45" s="62">
        <f t="shared" si="5"/>
        <v>0.5813953488372093</v>
      </c>
      <c r="AN45" s="62">
        <f t="shared" si="5"/>
        <v>0.8064516129032258</v>
      </c>
      <c r="AO45" s="62">
        <f t="shared" si="5"/>
        <v>10.159924741298212</v>
      </c>
      <c r="AP45" s="62" t="e">
        <f t="shared" si="5"/>
        <v>#DIV/0!</v>
      </c>
      <c r="AQ45" s="62">
        <f t="shared" si="5"/>
        <v>9.44963655244029</v>
      </c>
      <c r="AR45" s="62" t="e">
        <f t="shared" si="5"/>
        <v>#DIV/0!</v>
      </c>
      <c r="AS45" s="62" t="e">
        <f t="shared" si="5"/>
        <v>#DIV/0!</v>
      </c>
      <c r="AT45" s="62" t="e">
        <f t="shared" si="5"/>
        <v>#DIV/0!</v>
      </c>
      <c r="AU45" s="62" t="e">
        <f t="shared" si="5"/>
        <v>#DIV/0!</v>
      </c>
      <c r="AV45" s="62" t="e">
        <f t="shared" si="5"/>
        <v>#DIV/0!</v>
      </c>
      <c r="AW45" s="62">
        <f t="shared" si="5"/>
        <v>1.5903279758823667</v>
      </c>
      <c r="AX45" s="62">
        <f t="shared" si="5"/>
        <v>10.985480170024953</v>
      </c>
      <c r="AY45" s="62">
        <f t="shared" si="5"/>
        <v>13.347650119765426</v>
      </c>
      <c r="AZ45" s="62">
        <f t="shared" si="5"/>
        <v>12.073738942534943</v>
      </c>
      <c r="BA45" s="62">
        <f t="shared" si="3"/>
        <v>9.07457322551662</v>
      </c>
    </row>
    <row r="46" spans="1:53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5"/>
        <v>#DIV/0!</v>
      </c>
      <c r="AL46" s="104" t="e">
        <f t="shared" si="5"/>
        <v>#DIV/0!</v>
      </c>
      <c r="AM46" s="104" t="e">
        <f t="shared" si="5"/>
        <v>#DIV/0!</v>
      </c>
      <c r="AN46" s="104" t="e">
        <f t="shared" si="5"/>
        <v>#DIV/0!</v>
      </c>
      <c r="AO46" s="104" t="e">
        <f t="shared" si="5"/>
        <v>#DIV/0!</v>
      </c>
      <c r="AP46" s="104" t="e">
        <f t="shared" si="5"/>
        <v>#DIV/0!</v>
      </c>
      <c r="AQ46" s="104" t="e">
        <f t="shared" si="5"/>
        <v>#DIV/0!</v>
      </c>
      <c r="AR46" s="104" t="e">
        <f t="shared" si="5"/>
        <v>#DIV/0!</v>
      </c>
      <c r="AS46" s="104" t="e">
        <f t="shared" si="5"/>
        <v>#DIV/0!</v>
      </c>
      <c r="AT46" s="104" t="e">
        <f t="shared" si="5"/>
        <v>#DIV/0!</v>
      </c>
      <c r="AU46" s="104" t="e">
        <f t="shared" si="5"/>
        <v>#DIV/0!</v>
      </c>
      <c r="AV46" s="104" t="e">
        <f t="shared" si="5"/>
        <v>#DIV/0!</v>
      </c>
      <c r="AW46" s="104" t="e">
        <f t="shared" si="5"/>
        <v>#DIV/0!</v>
      </c>
      <c r="AX46" s="104" t="e">
        <f t="shared" si="5"/>
        <v>#DIV/0!</v>
      </c>
      <c r="AY46" s="104" t="e">
        <f t="shared" si="5"/>
        <v>#DIV/0!</v>
      </c>
      <c r="AZ46" s="104" t="e">
        <f t="shared" si="5"/>
        <v>#DIV/0!</v>
      </c>
      <c r="BA46" s="104" t="e">
        <f t="shared" si="3"/>
        <v>#DIV/0!</v>
      </c>
    </row>
    <row r="47" spans="1:53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5"/>
        <v>#DIV/0!</v>
      </c>
      <c r="AL47" s="104" t="e">
        <f t="shared" si="5"/>
        <v>#DIV/0!</v>
      </c>
      <c r="AM47" s="104" t="e">
        <f t="shared" si="5"/>
        <v>#DIV/0!</v>
      </c>
      <c r="AN47" s="104" t="e">
        <f t="shared" si="5"/>
        <v>#DIV/0!</v>
      </c>
      <c r="AO47" s="104" t="e">
        <f t="shared" si="5"/>
        <v>#DIV/0!</v>
      </c>
      <c r="AP47" s="104" t="e">
        <f t="shared" si="5"/>
        <v>#DIV/0!</v>
      </c>
      <c r="AQ47" s="104" t="e">
        <f t="shared" si="5"/>
        <v>#DIV/0!</v>
      </c>
      <c r="AR47" s="104" t="e">
        <f t="shared" si="5"/>
        <v>#DIV/0!</v>
      </c>
      <c r="AS47" s="104" t="e">
        <f t="shared" si="5"/>
        <v>#DIV/0!</v>
      </c>
      <c r="AT47" s="104" t="e">
        <f t="shared" si="5"/>
        <v>#DIV/0!</v>
      </c>
      <c r="AU47" s="104" t="e">
        <f t="shared" si="5"/>
        <v>#DIV/0!</v>
      </c>
      <c r="AV47" s="104" t="e">
        <f t="shared" si="5"/>
        <v>#DIV/0!</v>
      </c>
      <c r="AW47" s="104" t="e">
        <f t="shared" si="5"/>
        <v>#DIV/0!</v>
      </c>
      <c r="AX47" s="104" t="e">
        <f t="shared" si="5"/>
        <v>#DIV/0!</v>
      </c>
      <c r="AY47" s="104" t="e">
        <f t="shared" si="5"/>
        <v>#DIV/0!</v>
      </c>
      <c r="AZ47" s="104" t="e">
        <f t="shared" si="5"/>
        <v>#DIV/0!</v>
      </c>
      <c r="BA47" s="104" t="e">
        <f t="shared" si="3"/>
        <v>#DIV/0!</v>
      </c>
    </row>
    <row r="48" spans="1:53" ht="15">
      <c r="A48" s="60">
        <v>41</v>
      </c>
      <c r="B48" s="60" t="s">
        <v>59</v>
      </c>
      <c r="C48" s="334">
        <v>72</v>
      </c>
      <c r="D48" s="334">
        <v>0</v>
      </c>
      <c r="E48" s="334">
        <v>51</v>
      </c>
      <c r="F48" s="334">
        <v>21</v>
      </c>
      <c r="G48" s="334">
        <v>0</v>
      </c>
      <c r="H48" s="334">
        <v>0</v>
      </c>
      <c r="I48" s="334"/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5">
        <v>34508</v>
      </c>
      <c r="P48" s="334">
        <v>54637</v>
      </c>
      <c r="Q48" s="334">
        <v>253</v>
      </c>
      <c r="R48" s="334">
        <v>14.48</v>
      </c>
      <c r="S48" s="334">
        <v>0.03</v>
      </c>
      <c r="T48" s="180">
        <v>62</v>
      </c>
      <c r="U48" s="180">
        <v>0</v>
      </c>
      <c r="V48" s="180">
        <v>47</v>
      </c>
      <c r="W48" s="180">
        <v>15</v>
      </c>
      <c r="X48" s="181">
        <v>0</v>
      </c>
      <c r="Y48" s="181">
        <v>0</v>
      </c>
      <c r="Z48" s="181"/>
      <c r="AA48" s="181">
        <v>0</v>
      </c>
      <c r="AB48" s="181">
        <v>0</v>
      </c>
      <c r="AC48" s="181">
        <v>0</v>
      </c>
      <c r="AD48" s="181">
        <v>0</v>
      </c>
      <c r="AE48" s="181">
        <v>0</v>
      </c>
      <c r="AF48" s="180">
        <v>30644</v>
      </c>
      <c r="AG48" s="181">
        <v>54637</v>
      </c>
      <c r="AH48" s="181">
        <v>32</v>
      </c>
      <c r="AI48" s="181">
        <v>13.94</v>
      </c>
      <c r="AJ48" s="182">
        <v>0.002548401</v>
      </c>
      <c r="AK48" s="62">
        <f t="shared" si="5"/>
        <v>16.129032258064516</v>
      </c>
      <c r="AL48" s="62" t="e">
        <f t="shared" si="5"/>
        <v>#DIV/0!</v>
      </c>
      <c r="AM48" s="62">
        <f t="shared" si="5"/>
        <v>8.51063829787234</v>
      </c>
      <c r="AN48" s="62">
        <f t="shared" si="5"/>
        <v>40</v>
      </c>
      <c r="AO48" s="62" t="e">
        <f t="shared" si="5"/>
        <v>#DIV/0!</v>
      </c>
      <c r="AP48" s="62" t="e">
        <f t="shared" si="5"/>
        <v>#DIV/0!</v>
      </c>
      <c r="AQ48" s="62" t="e">
        <f t="shared" si="5"/>
        <v>#DIV/0!</v>
      </c>
      <c r="AR48" s="62" t="e">
        <f t="shared" si="5"/>
        <v>#DIV/0!</v>
      </c>
      <c r="AS48" s="62" t="e">
        <f t="shared" si="5"/>
        <v>#DIV/0!</v>
      </c>
      <c r="AT48" s="62" t="e">
        <f t="shared" si="5"/>
        <v>#DIV/0!</v>
      </c>
      <c r="AU48" s="62" t="e">
        <f t="shared" si="5"/>
        <v>#DIV/0!</v>
      </c>
      <c r="AV48" s="62" t="e">
        <f t="shared" si="5"/>
        <v>#DIV/0!</v>
      </c>
      <c r="AW48" s="62">
        <f t="shared" si="5"/>
        <v>12.609319932123745</v>
      </c>
      <c r="AX48" s="62">
        <f t="shared" si="5"/>
        <v>0</v>
      </c>
      <c r="AY48" s="70">
        <f t="shared" si="5"/>
        <v>690.625</v>
      </c>
      <c r="AZ48" s="62">
        <f t="shared" si="5"/>
        <v>3.8737446197991456</v>
      </c>
      <c r="BA48" s="70">
        <f t="shared" si="3"/>
        <v>1077.208767380016</v>
      </c>
    </row>
    <row r="49" spans="1:53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5"/>
        <v>#DIV/0!</v>
      </c>
      <c r="AL49" s="104" t="e">
        <f t="shared" si="5"/>
        <v>#DIV/0!</v>
      </c>
      <c r="AM49" s="104" t="e">
        <f t="shared" si="5"/>
        <v>#DIV/0!</v>
      </c>
      <c r="AN49" s="104" t="e">
        <f t="shared" si="5"/>
        <v>#DIV/0!</v>
      </c>
      <c r="AO49" s="104" t="e">
        <f t="shared" si="5"/>
        <v>#DIV/0!</v>
      </c>
      <c r="AP49" s="104" t="e">
        <f t="shared" si="5"/>
        <v>#DIV/0!</v>
      </c>
      <c r="AQ49" s="104" t="e">
        <f t="shared" si="5"/>
        <v>#DIV/0!</v>
      </c>
      <c r="AR49" s="104" t="e">
        <f t="shared" si="5"/>
        <v>#DIV/0!</v>
      </c>
      <c r="AS49" s="104" t="e">
        <f t="shared" si="5"/>
        <v>#DIV/0!</v>
      </c>
      <c r="AT49" s="104" t="e">
        <f t="shared" si="5"/>
        <v>#DIV/0!</v>
      </c>
      <c r="AU49" s="104" t="e">
        <f t="shared" si="5"/>
        <v>#DIV/0!</v>
      </c>
      <c r="AV49" s="104" t="e">
        <f t="shared" si="5"/>
        <v>#DIV/0!</v>
      </c>
      <c r="AW49" s="104" t="e">
        <f t="shared" si="5"/>
        <v>#DIV/0!</v>
      </c>
      <c r="AX49" s="104" t="e">
        <f t="shared" si="5"/>
        <v>#DIV/0!</v>
      </c>
      <c r="AY49" s="104" t="e">
        <f t="shared" si="5"/>
        <v>#DIV/0!</v>
      </c>
      <c r="AZ49" s="104" t="e">
        <f t="shared" si="5"/>
        <v>#DIV/0!</v>
      </c>
      <c r="BA49" s="104" t="e">
        <f t="shared" si="3"/>
        <v>#DIV/0!</v>
      </c>
    </row>
    <row r="50" spans="1:53" ht="15">
      <c r="A50" s="60">
        <v>43</v>
      </c>
      <c r="B50" s="60" t="s">
        <v>60</v>
      </c>
      <c r="C50" s="220">
        <v>688</v>
      </c>
      <c r="D50" s="220">
        <v>0</v>
      </c>
      <c r="E50" s="220">
        <v>537</v>
      </c>
      <c r="F50" s="220">
        <v>151</v>
      </c>
      <c r="G50" s="220">
        <v>135</v>
      </c>
      <c r="H50" s="220">
        <v>0</v>
      </c>
      <c r="I50" s="220">
        <v>105</v>
      </c>
      <c r="J50" s="220">
        <v>0</v>
      </c>
      <c r="K50" s="220">
        <v>0</v>
      </c>
      <c r="L50" s="220">
        <v>0</v>
      </c>
      <c r="M50" s="220">
        <v>0</v>
      </c>
      <c r="N50" s="220">
        <v>0</v>
      </c>
      <c r="O50" s="221">
        <v>2196101</v>
      </c>
      <c r="P50" s="220">
        <v>4081087</v>
      </c>
      <c r="Q50" s="223">
        <v>74418</v>
      </c>
      <c r="R50" s="220">
        <v>496.72</v>
      </c>
      <c r="S50" s="222">
        <v>16.41</v>
      </c>
      <c r="T50" s="220">
        <v>674</v>
      </c>
      <c r="U50" s="220">
        <v>0</v>
      </c>
      <c r="V50" s="220">
        <v>529</v>
      </c>
      <c r="W50" s="220">
        <v>145</v>
      </c>
      <c r="X50" s="220">
        <v>80</v>
      </c>
      <c r="Y50" s="220">
        <v>0</v>
      </c>
      <c r="Z50" s="220">
        <v>80</v>
      </c>
      <c r="AA50" s="220">
        <v>0</v>
      </c>
      <c r="AB50" s="220">
        <v>0</v>
      </c>
      <c r="AC50" s="220">
        <v>0</v>
      </c>
      <c r="AD50" s="220">
        <v>0</v>
      </c>
      <c r="AE50" s="220">
        <v>0</v>
      </c>
      <c r="AF50" s="221">
        <v>2166790</v>
      </c>
      <c r="AG50" s="220">
        <v>3803777</v>
      </c>
      <c r="AH50" s="223">
        <v>72486</v>
      </c>
      <c r="AI50" s="220">
        <v>456.09</v>
      </c>
      <c r="AJ50" s="222">
        <v>16.63</v>
      </c>
      <c r="AK50" s="62">
        <f t="shared" si="5"/>
        <v>2.0771513353115725</v>
      </c>
      <c r="AL50" s="62" t="e">
        <f t="shared" si="5"/>
        <v>#DIV/0!</v>
      </c>
      <c r="AM50" s="62">
        <f t="shared" si="5"/>
        <v>1.5122873345935728</v>
      </c>
      <c r="AN50" s="62">
        <f t="shared" si="5"/>
        <v>4.137931034482759</v>
      </c>
      <c r="AO50" s="70">
        <f t="shared" si="5"/>
        <v>68.75</v>
      </c>
      <c r="AP50" s="62" t="e">
        <f t="shared" si="5"/>
        <v>#DIV/0!</v>
      </c>
      <c r="AQ50" s="62">
        <f t="shared" si="5"/>
        <v>31.25</v>
      </c>
      <c r="AR50" s="62" t="e">
        <f t="shared" si="5"/>
        <v>#DIV/0!</v>
      </c>
      <c r="AS50" s="62" t="e">
        <f t="shared" si="5"/>
        <v>#DIV/0!</v>
      </c>
      <c r="AT50" s="62" t="e">
        <f t="shared" si="5"/>
        <v>#DIV/0!</v>
      </c>
      <c r="AU50" s="62" t="e">
        <f t="shared" si="5"/>
        <v>#DIV/0!</v>
      </c>
      <c r="AV50" s="62" t="e">
        <f t="shared" si="5"/>
        <v>#DIV/0!</v>
      </c>
      <c r="AW50" s="62">
        <f t="shared" si="5"/>
        <v>1.352738382584376</v>
      </c>
      <c r="AX50" s="62">
        <f t="shared" si="5"/>
        <v>7.290385319644132</v>
      </c>
      <c r="AY50" s="62">
        <f t="shared" si="5"/>
        <v>2.6653422729906464</v>
      </c>
      <c r="AZ50" s="62">
        <f t="shared" si="5"/>
        <v>8.908329496371342</v>
      </c>
      <c r="BA50" s="62">
        <f t="shared" si="3"/>
        <v>-1.3229104028863432</v>
      </c>
    </row>
    <row r="51" spans="1:53" ht="15">
      <c r="A51" s="60">
        <v>44</v>
      </c>
      <c r="B51" s="60" t="s">
        <v>61</v>
      </c>
      <c r="C51" s="253">
        <v>325</v>
      </c>
      <c r="D51" s="253">
        <v>0</v>
      </c>
      <c r="E51" s="254">
        <v>170</v>
      </c>
      <c r="F51" s="254">
        <v>155</v>
      </c>
      <c r="G51" s="254">
        <v>468</v>
      </c>
      <c r="H51" s="254">
        <v>0</v>
      </c>
      <c r="I51" s="255">
        <v>468</v>
      </c>
      <c r="J51" s="255">
        <v>5635</v>
      </c>
      <c r="K51" s="256">
        <v>0</v>
      </c>
      <c r="L51" s="255">
        <v>4686</v>
      </c>
      <c r="M51" s="256">
        <v>0</v>
      </c>
      <c r="N51" s="11">
        <v>1.184852</v>
      </c>
      <c r="O51" s="255">
        <v>482981</v>
      </c>
      <c r="P51" s="255">
        <v>1224198</v>
      </c>
      <c r="Q51" s="255">
        <v>23932</v>
      </c>
      <c r="R51" s="11">
        <v>495.47</v>
      </c>
      <c r="S51" s="255">
        <v>6.04</v>
      </c>
      <c r="T51" s="253">
        <v>318</v>
      </c>
      <c r="U51" s="253">
        <v>0</v>
      </c>
      <c r="V51" s="254">
        <v>168</v>
      </c>
      <c r="W51" s="254">
        <v>150</v>
      </c>
      <c r="X51" s="254">
        <v>421</v>
      </c>
      <c r="Y51" s="254">
        <v>0</v>
      </c>
      <c r="Z51" s="255">
        <v>421</v>
      </c>
      <c r="AA51" s="255">
        <v>5638</v>
      </c>
      <c r="AB51" s="256">
        <v>0</v>
      </c>
      <c r="AC51" s="255">
        <v>4310</v>
      </c>
      <c r="AD51" s="256">
        <v>0</v>
      </c>
      <c r="AE51" s="255">
        <v>1.0160816</v>
      </c>
      <c r="AF51" s="255">
        <v>465780</v>
      </c>
      <c r="AG51" s="255">
        <v>1169584</v>
      </c>
      <c r="AH51" s="255">
        <v>21745</v>
      </c>
      <c r="AI51" s="257">
        <v>465.45</v>
      </c>
      <c r="AJ51" s="255">
        <v>5.49</v>
      </c>
      <c r="AK51" s="62">
        <f t="shared" si="5"/>
        <v>2.20125786163522</v>
      </c>
      <c r="AL51" s="62" t="e">
        <f t="shared" si="5"/>
        <v>#DIV/0!</v>
      </c>
      <c r="AM51" s="62">
        <f t="shared" si="5"/>
        <v>1.1904761904761905</v>
      </c>
      <c r="AN51" s="62">
        <f t="shared" si="5"/>
        <v>3.3333333333333335</v>
      </c>
      <c r="AO51" s="62">
        <f t="shared" si="5"/>
        <v>11.163895486935866</v>
      </c>
      <c r="AP51" s="62" t="e">
        <f t="shared" si="5"/>
        <v>#DIV/0!</v>
      </c>
      <c r="AQ51" s="62">
        <f t="shared" si="5"/>
        <v>11.163895486935866</v>
      </c>
      <c r="AR51" s="62">
        <f t="shared" si="5"/>
        <v>-0.0532103582830791</v>
      </c>
      <c r="AS51" s="62" t="e">
        <f t="shared" si="5"/>
        <v>#DIV/0!</v>
      </c>
      <c r="AT51" s="62">
        <f t="shared" si="5"/>
        <v>8.723897911832946</v>
      </c>
      <c r="AU51" s="62" t="e">
        <f t="shared" si="5"/>
        <v>#DIV/0!</v>
      </c>
      <c r="AV51" s="62">
        <f t="shared" si="5"/>
        <v>16.609925816981637</v>
      </c>
      <c r="AW51" s="102">
        <f t="shared" si="5"/>
        <v>3.6929451672463394</v>
      </c>
      <c r="AX51" s="62">
        <f t="shared" si="5"/>
        <v>4.66952352289361</v>
      </c>
      <c r="AY51" s="62">
        <f t="shared" si="5"/>
        <v>10.057484479190618</v>
      </c>
      <c r="AZ51" s="102">
        <f t="shared" si="5"/>
        <v>6.44967236008165</v>
      </c>
      <c r="BA51" s="62">
        <f t="shared" si="3"/>
        <v>10.01821493624772</v>
      </c>
    </row>
    <row r="52" spans="1:53" ht="15">
      <c r="A52" s="60">
        <v>45</v>
      </c>
      <c r="B52" s="60" t="s">
        <v>63</v>
      </c>
      <c r="C52" s="282">
        <v>325</v>
      </c>
      <c r="D52" s="282">
        <v>0</v>
      </c>
      <c r="E52" s="282">
        <v>86</v>
      </c>
      <c r="F52" s="282">
        <v>239</v>
      </c>
      <c r="G52" s="283">
        <v>681</v>
      </c>
      <c r="H52" s="282">
        <v>0</v>
      </c>
      <c r="I52" s="283">
        <v>521</v>
      </c>
      <c r="J52" s="282">
        <v>0</v>
      </c>
      <c r="K52" s="282">
        <v>0</v>
      </c>
      <c r="L52" s="282">
        <v>0</v>
      </c>
      <c r="M52" s="282">
        <v>0</v>
      </c>
      <c r="N52" s="282">
        <v>0</v>
      </c>
      <c r="O52" s="283">
        <v>205620</v>
      </c>
      <c r="P52" s="283">
        <v>337372</v>
      </c>
      <c r="Q52" s="283">
        <v>34913</v>
      </c>
      <c r="R52" s="283">
        <v>126.05</v>
      </c>
      <c r="S52" s="283">
        <v>6.4</v>
      </c>
      <c r="T52" s="130">
        <v>319</v>
      </c>
      <c r="U52" s="130">
        <v>0</v>
      </c>
      <c r="V52" s="130">
        <v>86</v>
      </c>
      <c r="W52" s="130">
        <v>233</v>
      </c>
      <c r="X52" s="131">
        <v>654</v>
      </c>
      <c r="Y52" s="130">
        <v>0</v>
      </c>
      <c r="Z52" s="131">
        <v>508</v>
      </c>
      <c r="AA52" s="130">
        <v>0</v>
      </c>
      <c r="AB52" s="130">
        <v>0</v>
      </c>
      <c r="AC52" s="130">
        <v>0</v>
      </c>
      <c r="AD52" s="130">
        <v>0</v>
      </c>
      <c r="AE52" s="130">
        <v>0</v>
      </c>
      <c r="AF52" s="131">
        <v>204122</v>
      </c>
      <c r="AG52" s="131">
        <v>348587</v>
      </c>
      <c r="AH52" s="131">
        <v>36481</v>
      </c>
      <c r="AI52" s="131">
        <v>127.58</v>
      </c>
      <c r="AJ52" s="131">
        <v>6.7</v>
      </c>
      <c r="AK52" s="62">
        <f t="shared" si="5"/>
        <v>1.8808777429467085</v>
      </c>
      <c r="AL52" s="62" t="e">
        <f t="shared" si="5"/>
        <v>#DIV/0!</v>
      </c>
      <c r="AM52" s="62">
        <f t="shared" si="5"/>
        <v>0</v>
      </c>
      <c r="AN52" s="62">
        <f t="shared" si="5"/>
        <v>2.575107296137339</v>
      </c>
      <c r="AO52" s="62">
        <f t="shared" si="5"/>
        <v>4.128440366972478</v>
      </c>
      <c r="AP52" s="62" t="e">
        <f t="shared" si="5"/>
        <v>#DIV/0!</v>
      </c>
      <c r="AQ52" s="62">
        <f t="shared" si="5"/>
        <v>2.559055118110236</v>
      </c>
      <c r="AR52" s="62" t="e">
        <f t="shared" si="5"/>
        <v>#DIV/0!</v>
      </c>
      <c r="AS52" s="62" t="e">
        <f t="shared" si="5"/>
        <v>#DIV/0!</v>
      </c>
      <c r="AT52" s="62" t="e">
        <f t="shared" si="5"/>
        <v>#DIV/0!</v>
      </c>
      <c r="AU52" s="62" t="e">
        <f t="shared" si="5"/>
        <v>#DIV/0!</v>
      </c>
      <c r="AV52" s="62" t="e">
        <f t="shared" si="5"/>
        <v>#DIV/0!</v>
      </c>
      <c r="AW52" s="62">
        <f t="shared" si="5"/>
        <v>0.7338748395567357</v>
      </c>
      <c r="AX52" s="62">
        <f t="shared" si="5"/>
        <v>-3.2172743102869585</v>
      </c>
      <c r="AY52" s="62">
        <f t="shared" si="5"/>
        <v>-4.298127792549546</v>
      </c>
      <c r="AZ52" s="62">
        <f t="shared" si="5"/>
        <v>-1.1992475309609665</v>
      </c>
      <c r="BA52" s="62">
        <f t="shared" si="3"/>
        <v>-4.477611940298504</v>
      </c>
    </row>
    <row r="53" spans="1:53" ht="15">
      <c r="A53" s="60">
        <v>46</v>
      </c>
      <c r="B53" s="60" t="s">
        <v>64</v>
      </c>
      <c r="C53" s="282">
        <v>9333</v>
      </c>
      <c r="D53" s="282">
        <v>0</v>
      </c>
      <c r="E53" s="282">
        <v>3873</v>
      </c>
      <c r="F53" s="282">
        <v>5460</v>
      </c>
      <c r="G53" s="283">
        <v>184343</v>
      </c>
      <c r="H53" s="282">
        <v>0</v>
      </c>
      <c r="I53" s="283">
        <v>148621</v>
      </c>
      <c r="J53" s="282">
        <v>5719770</v>
      </c>
      <c r="K53" s="282">
        <v>69202</v>
      </c>
      <c r="L53" s="282">
        <v>7694073</v>
      </c>
      <c r="M53" s="285">
        <v>44.295273536</v>
      </c>
      <c r="N53" s="285">
        <v>2609.767396198</v>
      </c>
      <c r="O53" s="283">
        <v>14777535</v>
      </c>
      <c r="P53" s="283">
        <v>26683750</v>
      </c>
      <c r="Q53" s="283">
        <v>5954437</v>
      </c>
      <c r="R53" s="286">
        <v>11255.716102371</v>
      </c>
      <c r="S53" s="285">
        <v>885.662370173</v>
      </c>
      <c r="T53" s="60">
        <v>9073</v>
      </c>
      <c r="U53" s="60">
        <v>0</v>
      </c>
      <c r="V53" s="60">
        <v>3850</v>
      </c>
      <c r="W53" s="60">
        <v>5223</v>
      </c>
      <c r="X53" s="60">
        <v>183331</v>
      </c>
      <c r="Y53" s="60">
        <v>0</v>
      </c>
      <c r="Z53" s="60">
        <v>148059</v>
      </c>
      <c r="AA53" s="60">
        <v>5649796</v>
      </c>
      <c r="AB53" s="60">
        <v>69360</v>
      </c>
      <c r="AC53" s="60">
        <v>7616056</v>
      </c>
      <c r="AD53" s="60">
        <v>44.502691485</v>
      </c>
      <c r="AE53" s="60">
        <v>2598.122546274</v>
      </c>
      <c r="AF53" s="60">
        <v>14495275</v>
      </c>
      <c r="AG53" s="60">
        <v>25450308</v>
      </c>
      <c r="AH53" s="60">
        <v>5768433</v>
      </c>
      <c r="AI53" s="60">
        <v>10712.762199055998</v>
      </c>
      <c r="AJ53" s="60">
        <v>878.3643838230001</v>
      </c>
      <c r="AK53" s="62">
        <f t="shared" si="5"/>
        <v>2.865645321282927</v>
      </c>
      <c r="AL53" s="62" t="e">
        <f t="shared" si="5"/>
        <v>#DIV/0!</v>
      </c>
      <c r="AM53" s="62">
        <f t="shared" si="5"/>
        <v>0.5974025974025975</v>
      </c>
      <c r="AN53" s="102">
        <f t="shared" si="5"/>
        <v>4.5376220562894884</v>
      </c>
      <c r="AO53" s="62">
        <f t="shared" si="5"/>
        <v>0.5520070255439615</v>
      </c>
      <c r="AP53" s="62" t="e">
        <f t="shared" si="5"/>
        <v>#DIV/0!</v>
      </c>
      <c r="AQ53" s="62">
        <f t="shared" si="5"/>
        <v>0.3795784113090052</v>
      </c>
      <c r="AR53" s="62">
        <f t="shared" si="5"/>
        <v>1.238522594444118</v>
      </c>
      <c r="AS53" s="62">
        <f t="shared" si="5"/>
        <v>-0.22779700115340254</v>
      </c>
      <c r="AT53" s="62">
        <f t="shared" si="5"/>
        <v>1.024375345979599</v>
      </c>
      <c r="AU53" s="102">
        <f t="shared" si="5"/>
        <v>-0.4660795607607424</v>
      </c>
      <c r="AV53" s="102">
        <f t="shared" si="5"/>
        <v>0.44820248916665045</v>
      </c>
      <c r="AW53" s="62">
        <f t="shared" si="5"/>
        <v>1.9472552262720093</v>
      </c>
      <c r="AX53" s="62">
        <f t="shared" si="5"/>
        <v>4.846471799083925</v>
      </c>
      <c r="AY53" s="62">
        <f t="shared" si="5"/>
        <v>3.2245152192978574</v>
      </c>
      <c r="AZ53" s="62">
        <f t="shared" si="5"/>
        <v>5.068290448590804</v>
      </c>
      <c r="BA53" s="62">
        <f t="shared" si="3"/>
        <v>0.8308609142638556</v>
      </c>
    </row>
    <row r="54" spans="1:53" ht="15">
      <c r="A54" s="60">
        <v>47</v>
      </c>
      <c r="B54" s="60" t="s">
        <v>65</v>
      </c>
      <c r="C54" s="3">
        <v>9353</v>
      </c>
      <c r="D54" s="3">
        <v>0</v>
      </c>
      <c r="E54" s="3">
        <v>3070</v>
      </c>
      <c r="F54" s="3">
        <v>6283</v>
      </c>
      <c r="G54" s="3">
        <v>162737</v>
      </c>
      <c r="H54" s="3">
        <v>5728</v>
      </c>
      <c r="I54" s="3">
        <v>139783</v>
      </c>
      <c r="J54" s="3">
        <v>2822328</v>
      </c>
      <c r="K54" s="3">
        <v>8316</v>
      </c>
      <c r="L54" s="3">
        <v>4657925</v>
      </c>
      <c r="M54" s="11">
        <v>4.371459186</v>
      </c>
      <c r="N54" s="60">
        <v>1095.2739658119992</v>
      </c>
      <c r="O54" s="3">
        <v>16647338</v>
      </c>
      <c r="P54" s="3">
        <v>26389773</v>
      </c>
      <c r="Q54" s="3">
        <v>5482796</v>
      </c>
      <c r="R54" s="11">
        <v>11535.738022285816</v>
      </c>
      <c r="S54" s="11">
        <v>949.0853145</v>
      </c>
      <c r="T54" s="60">
        <v>9216</v>
      </c>
      <c r="U54" s="60">
        <v>0</v>
      </c>
      <c r="V54" s="60">
        <v>3041</v>
      </c>
      <c r="W54" s="60">
        <v>6175</v>
      </c>
      <c r="X54" s="60">
        <v>160745</v>
      </c>
      <c r="Y54" s="60">
        <v>5634</v>
      </c>
      <c r="Z54" s="60">
        <v>137680</v>
      </c>
      <c r="AA54" s="60">
        <v>2833357</v>
      </c>
      <c r="AB54" s="60">
        <v>8876</v>
      </c>
      <c r="AC54" s="60">
        <v>4724850</v>
      </c>
      <c r="AD54" s="60">
        <v>4.659908244</v>
      </c>
      <c r="AE54" s="60">
        <v>1131.0379790100005</v>
      </c>
      <c r="AF54" s="60">
        <v>16468894</v>
      </c>
      <c r="AG54" s="60">
        <v>25436148</v>
      </c>
      <c r="AH54" s="60">
        <v>5375808</v>
      </c>
      <c r="AI54" s="60">
        <v>11221.544409407625</v>
      </c>
      <c r="AJ54" s="60">
        <v>941.4757022</v>
      </c>
      <c r="AK54" s="62">
        <f t="shared" si="5"/>
        <v>1.4865451388888888</v>
      </c>
      <c r="AL54" s="62" t="e">
        <f t="shared" si="5"/>
        <v>#DIV/0!</v>
      </c>
      <c r="AM54" s="62">
        <f t="shared" si="5"/>
        <v>0.9536336731338375</v>
      </c>
      <c r="AN54" s="62">
        <f t="shared" si="5"/>
        <v>1.748987854251012</v>
      </c>
      <c r="AO54" s="62">
        <f t="shared" si="5"/>
        <v>1.239229836075772</v>
      </c>
      <c r="AP54" s="62">
        <f t="shared" si="5"/>
        <v>1.668441604543841</v>
      </c>
      <c r="AQ54" s="62">
        <f t="shared" si="5"/>
        <v>1.5274549680418361</v>
      </c>
      <c r="AR54" s="62">
        <f t="shared" si="5"/>
        <v>-0.38925557210051537</v>
      </c>
      <c r="AS54" s="62">
        <f t="shared" si="5"/>
        <v>-6.309148264984227</v>
      </c>
      <c r="AT54" s="62">
        <f t="shared" si="5"/>
        <v>-1.416447082976179</v>
      </c>
      <c r="AU54" s="62">
        <f t="shared" si="5"/>
        <v>-6.190015830706565</v>
      </c>
      <c r="AV54" s="62">
        <f t="shared" si="5"/>
        <v>-3.162052367976679</v>
      </c>
      <c r="AW54" s="62">
        <f t="shared" si="5"/>
        <v>1.0835214556605925</v>
      </c>
      <c r="AX54" s="62">
        <f t="shared" si="5"/>
        <v>3.74909361275929</v>
      </c>
      <c r="AY54" s="62">
        <f t="shared" si="5"/>
        <v>1.990175244353965</v>
      </c>
      <c r="AZ54" s="62">
        <f t="shared" si="5"/>
        <v>2.7999141777203627</v>
      </c>
      <c r="BA54" s="62">
        <f t="shared" si="3"/>
        <v>0.8082643324961192</v>
      </c>
    </row>
    <row r="55" spans="1:53" ht="15">
      <c r="A55" s="60">
        <v>48</v>
      </c>
      <c r="B55" s="60" t="s">
        <v>66</v>
      </c>
      <c r="C55" s="60">
        <v>724</v>
      </c>
      <c r="D55" s="60">
        <v>0</v>
      </c>
      <c r="E55" s="60">
        <v>375</v>
      </c>
      <c r="F55" s="60">
        <v>349</v>
      </c>
      <c r="G55" s="60">
        <v>82</v>
      </c>
      <c r="H55" s="60">
        <v>0</v>
      </c>
      <c r="I55" s="60">
        <v>30</v>
      </c>
      <c r="J55" s="60">
        <v>203454</v>
      </c>
      <c r="K55" s="60">
        <v>495</v>
      </c>
      <c r="L55" s="60">
        <v>321438</v>
      </c>
      <c r="M55" s="60">
        <v>0.3</v>
      </c>
      <c r="N55" s="60">
        <v>133.04</v>
      </c>
      <c r="O55" s="60">
        <v>953043</v>
      </c>
      <c r="P55" s="60">
        <v>1123315</v>
      </c>
      <c r="Q55" s="60">
        <v>144773</v>
      </c>
      <c r="R55" s="60">
        <v>435.32</v>
      </c>
      <c r="S55" s="60">
        <v>25.14</v>
      </c>
      <c r="T55" s="60">
        <v>709</v>
      </c>
      <c r="U55" s="60">
        <v>0</v>
      </c>
      <c r="V55" s="60">
        <v>362</v>
      </c>
      <c r="W55" s="60">
        <v>347</v>
      </c>
      <c r="X55" s="60">
        <v>92</v>
      </c>
      <c r="Y55" s="60">
        <v>0</v>
      </c>
      <c r="Z55" s="60">
        <v>25</v>
      </c>
      <c r="AA55" s="60">
        <v>201890</v>
      </c>
      <c r="AB55" s="60">
        <v>520</v>
      </c>
      <c r="AC55" s="60">
        <v>308033</v>
      </c>
      <c r="AD55" s="60">
        <v>0.31</v>
      </c>
      <c r="AE55" s="60">
        <v>127.32</v>
      </c>
      <c r="AF55" s="60">
        <v>937977</v>
      </c>
      <c r="AG55" s="60">
        <v>1071233</v>
      </c>
      <c r="AH55" s="60">
        <v>140661</v>
      </c>
      <c r="AI55" s="60">
        <v>411.51</v>
      </c>
      <c r="AJ55" s="60">
        <v>24.48</v>
      </c>
      <c r="AK55" s="62">
        <f t="shared" si="5"/>
        <v>2.1156558533145273</v>
      </c>
      <c r="AL55" s="62" t="e">
        <f t="shared" si="5"/>
        <v>#DIV/0!</v>
      </c>
      <c r="AM55" s="62">
        <f t="shared" si="5"/>
        <v>3.591160220994475</v>
      </c>
      <c r="AN55" s="62">
        <f t="shared" si="5"/>
        <v>0.5763688760806917</v>
      </c>
      <c r="AO55" s="62">
        <f t="shared" si="5"/>
        <v>-10.869565217391305</v>
      </c>
      <c r="AP55" s="62" t="e">
        <f t="shared" si="5"/>
        <v>#DIV/0!</v>
      </c>
      <c r="AQ55" s="62">
        <f t="shared" si="5"/>
        <v>20</v>
      </c>
      <c r="AR55" s="102">
        <f t="shared" si="5"/>
        <v>0.7746792807964733</v>
      </c>
      <c r="AS55" s="62">
        <f t="shared" si="5"/>
        <v>-4.807692307692308</v>
      </c>
      <c r="AT55" s="62">
        <f t="shared" si="5"/>
        <v>4.351806462294625</v>
      </c>
      <c r="AU55" s="62">
        <f t="shared" si="5"/>
        <v>-3.2258064516129057</v>
      </c>
      <c r="AV55" s="62">
        <f t="shared" si="5"/>
        <v>4.4926170279610425</v>
      </c>
      <c r="AW55" s="62">
        <f t="shared" si="5"/>
        <v>1.6062227538628344</v>
      </c>
      <c r="AX55" s="62">
        <f t="shared" si="5"/>
        <v>4.861874120756175</v>
      </c>
      <c r="AY55" s="62">
        <f t="shared" si="5"/>
        <v>2.923340513717377</v>
      </c>
      <c r="AZ55" s="62">
        <f aca="true" t="shared" si="6" ref="AK55:AZ70">(R55-AI55)/AI55*100</f>
        <v>5.786007630434255</v>
      </c>
      <c r="BA55" s="62">
        <f t="shared" si="3"/>
        <v>2.6960784313725497</v>
      </c>
    </row>
    <row r="56" spans="1:53" ht="15">
      <c r="A56" s="60">
        <v>49</v>
      </c>
      <c r="B56" s="60" t="s">
        <v>67</v>
      </c>
      <c r="C56" s="60">
        <v>852</v>
      </c>
      <c r="D56" s="60">
        <v>0</v>
      </c>
      <c r="E56" s="60">
        <v>332</v>
      </c>
      <c r="F56" s="60">
        <v>520</v>
      </c>
      <c r="G56" s="60">
        <v>0</v>
      </c>
      <c r="H56" s="60">
        <v>0</v>
      </c>
      <c r="I56" s="60">
        <v>0</v>
      </c>
      <c r="J56" s="60">
        <v>221931</v>
      </c>
      <c r="K56" s="60">
        <v>2232</v>
      </c>
      <c r="L56" s="60">
        <v>340616</v>
      </c>
      <c r="M56" s="60">
        <v>1.9031068</v>
      </c>
      <c r="N56" s="60">
        <v>105.4018204</v>
      </c>
      <c r="O56" s="60">
        <v>1584348</v>
      </c>
      <c r="P56" s="60">
        <v>2600312</v>
      </c>
      <c r="Q56" s="60">
        <v>374505</v>
      </c>
      <c r="R56" s="60">
        <v>722.1456680640001</v>
      </c>
      <c r="S56" s="60">
        <v>56.522060698000146</v>
      </c>
      <c r="T56" s="60">
        <v>865</v>
      </c>
      <c r="U56" s="60">
        <v>0</v>
      </c>
      <c r="V56" s="60">
        <v>331</v>
      </c>
      <c r="W56" s="60">
        <v>534</v>
      </c>
      <c r="X56" s="60">
        <v>0</v>
      </c>
      <c r="Y56" s="60">
        <v>0</v>
      </c>
      <c r="Z56" s="60">
        <v>0</v>
      </c>
      <c r="AA56" s="60">
        <v>210980</v>
      </c>
      <c r="AB56" s="60">
        <v>2145</v>
      </c>
      <c r="AC56" s="60">
        <v>322186</v>
      </c>
      <c r="AD56" s="60">
        <v>1.8638534619999998</v>
      </c>
      <c r="AE56" s="60">
        <v>101.603202184</v>
      </c>
      <c r="AF56" s="60">
        <v>1534458</v>
      </c>
      <c r="AG56" s="60">
        <v>2467979</v>
      </c>
      <c r="AH56" s="60">
        <v>361061</v>
      </c>
      <c r="AI56" s="60">
        <v>689.0665589369996</v>
      </c>
      <c r="AJ56" s="60">
        <v>55.695549668999675</v>
      </c>
      <c r="AK56" s="62">
        <f t="shared" si="6"/>
        <v>-1.5028901734104045</v>
      </c>
      <c r="AL56" s="62" t="e">
        <f t="shared" si="6"/>
        <v>#DIV/0!</v>
      </c>
      <c r="AM56" s="62">
        <f t="shared" si="6"/>
        <v>0.3021148036253776</v>
      </c>
      <c r="AN56" s="62">
        <f t="shared" si="6"/>
        <v>-2.6217228464419478</v>
      </c>
      <c r="AO56" s="62" t="e">
        <f t="shared" si="6"/>
        <v>#DIV/0!</v>
      </c>
      <c r="AP56" s="62" t="e">
        <f t="shared" si="6"/>
        <v>#DIV/0!</v>
      </c>
      <c r="AQ56" s="62" t="e">
        <f t="shared" si="6"/>
        <v>#DIV/0!</v>
      </c>
      <c r="AR56" s="62">
        <f t="shared" si="6"/>
        <v>5.19053938761968</v>
      </c>
      <c r="AS56" s="62">
        <f t="shared" si="6"/>
        <v>4.055944055944056</v>
      </c>
      <c r="AT56" s="62">
        <f t="shared" si="6"/>
        <v>5.720298212833581</v>
      </c>
      <c r="AU56" s="62">
        <f t="shared" si="6"/>
        <v>2.1060313377790747</v>
      </c>
      <c r="AV56" s="62">
        <f t="shared" si="6"/>
        <v>3.738679622637127</v>
      </c>
      <c r="AW56" s="62">
        <f t="shared" si="6"/>
        <v>3.2513108863194686</v>
      </c>
      <c r="AX56" s="62">
        <f t="shared" si="6"/>
        <v>5.361998623164946</v>
      </c>
      <c r="AY56" s="62">
        <f t="shared" si="6"/>
        <v>3.7234705492977636</v>
      </c>
      <c r="AZ56" s="62">
        <f t="shared" si="6"/>
        <v>4.800568058045155</v>
      </c>
      <c r="BA56" s="62">
        <f t="shared" si="3"/>
        <v>1.4839803788856583</v>
      </c>
    </row>
    <row r="57" spans="1:53" ht="15">
      <c r="A57" s="60">
        <v>50</v>
      </c>
      <c r="B57" s="60" t="s">
        <v>68</v>
      </c>
      <c r="C57" s="3">
        <v>10282</v>
      </c>
      <c r="D57" s="3">
        <v>0</v>
      </c>
      <c r="E57" s="3">
        <v>2074</v>
      </c>
      <c r="F57" s="3">
        <v>8208</v>
      </c>
      <c r="G57" s="3">
        <v>202981</v>
      </c>
      <c r="H57" s="3">
        <v>0</v>
      </c>
      <c r="I57" s="3">
        <v>155978</v>
      </c>
      <c r="J57" s="3">
        <v>803812</v>
      </c>
      <c r="K57" s="3">
        <v>7524</v>
      </c>
      <c r="L57" s="3">
        <v>1031109</v>
      </c>
      <c r="M57" s="11">
        <v>2.2</v>
      </c>
      <c r="N57" s="60">
        <v>298.72</v>
      </c>
      <c r="O57" s="3">
        <v>12945814</v>
      </c>
      <c r="P57" s="3">
        <v>42284207</v>
      </c>
      <c r="Q57" s="3">
        <v>3037791</v>
      </c>
      <c r="R57" s="11">
        <v>9757.58744</v>
      </c>
      <c r="S57" s="11">
        <v>493.31</v>
      </c>
      <c r="T57" s="3">
        <v>10133</v>
      </c>
      <c r="U57" s="3">
        <v>0</v>
      </c>
      <c r="V57" s="3">
        <v>2070</v>
      </c>
      <c r="W57" s="3">
        <v>8063</v>
      </c>
      <c r="X57" s="3">
        <v>202712</v>
      </c>
      <c r="Y57" s="3">
        <v>0</v>
      </c>
      <c r="Z57" s="3">
        <v>155657</v>
      </c>
      <c r="AA57" s="3">
        <v>787352</v>
      </c>
      <c r="AB57" s="3">
        <v>7300</v>
      </c>
      <c r="AC57" s="3">
        <v>995431</v>
      </c>
      <c r="AD57" s="11">
        <v>2.142672732</v>
      </c>
      <c r="AE57" s="11">
        <v>292.1147172099999</v>
      </c>
      <c r="AF57" s="3">
        <v>12688593</v>
      </c>
      <c r="AG57" s="3">
        <v>40279807</v>
      </c>
      <c r="AH57" s="3">
        <v>2930960</v>
      </c>
      <c r="AI57" s="11">
        <v>9308.61562</v>
      </c>
      <c r="AJ57" s="11">
        <v>489.92</v>
      </c>
      <c r="AK57" s="62">
        <f t="shared" si="6"/>
        <v>1.4704431066811408</v>
      </c>
      <c r="AL57" s="62" t="e">
        <f t="shared" si="6"/>
        <v>#DIV/0!</v>
      </c>
      <c r="AM57" s="62">
        <f t="shared" si="6"/>
        <v>0.1932367149758454</v>
      </c>
      <c r="AN57" s="62">
        <f t="shared" si="6"/>
        <v>1.7983380875604613</v>
      </c>
      <c r="AO57" s="62">
        <f t="shared" si="6"/>
        <v>0.13270058013339123</v>
      </c>
      <c r="AP57" s="62" t="e">
        <f t="shared" si="6"/>
        <v>#DIV/0!</v>
      </c>
      <c r="AQ57" s="62">
        <f t="shared" si="6"/>
        <v>0.20622265622490477</v>
      </c>
      <c r="AR57" s="62">
        <f t="shared" si="6"/>
        <v>2.0905516211300665</v>
      </c>
      <c r="AS57" s="62">
        <f t="shared" si="6"/>
        <v>3.0684931506849313</v>
      </c>
      <c r="AT57" s="62">
        <f t="shared" si="6"/>
        <v>3.584176100603658</v>
      </c>
      <c r="AU57" s="102">
        <f t="shared" si="6"/>
        <v>2.675502756153072</v>
      </c>
      <c r="AV57" s="62">
        <f t="shared" si="6"/>
        <v>2.261194798087354</v>
      </c>
      <c r="AW57" s="62">
        <f t="shared" si="6"/>
        <v>2.0271829981464453</v>
      </c>
      <c r="AX57" s="62">
        <f t="shared" si="6"/>
        <v>4.976190675392263</v>
      </c>
      <c r="AY57" s="62">
        <f t="shared" si="6"/>
        <v>3.6449149766629363</v>
      </c>
      <c r="AZ57" s="62">
        <f t="shared" si="6"/>
        <v>4.823185727374559</v>
      </c>
      <c r="BA57" s="62">
        <f t="shared" si="3"/>
        <v>0.6919497060744583</v>
      </c>
    </row>
    <row r="58" spans="1:53" ht="15">
      <c r="A58" s="60">
        <v>51</v>
      </c>
      <c r="B58" s="60" t="s">
        <v>69</v>
      </c>
      <c r="C58" s="26">
        <v>635</v>
      </c>
      <c r="D58" s="26">
        <v>0</v>
      </c>
      <c r="E58" s="26">
        <v>249</v>
      </c>
      <c r="F58" s="26">
        <v>386</v>
      </c>
      <c r="G58" s="295">
        <v>3456</v>
      </c>
      <c r="H58" s="295">
        <v>0</v>
      </c>
      <c r="I58" s="295">
        <v>1891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278148</v>
      </c>
      <c r="P58" s="26">
        <v>557341</v>
      </c>
      <c r="Q58" s="26">
        <v>102939</v>
      </c>
      <c r="R58" s="296">
        <v>190.54</v>
      </c>
      <c r="S58" s="296">
        <v>15.54</v>
      </c>
      <c r="T58" s="188">
        <v>627</v>
      </c>
      <c r="U58" s="189">
        <v>0</v>
      </c>
      <c r="V58" s="189">
        <v>247</v>
      </c>
      <c r="W58" s="189">
        <v>380</v>
      </c>
      <c r="X58" s="190">
        <v>3347</v>
      </c>
      <c r="Y58" s="190">
        <v>0</v>
      </c>
      <c r="Z58" s="190">
        <v>1855</v>
      </c>
      <c r="AA58" s="189">
        <v>0</v>
      </c>
      <c r="AB58" s="189">
        <v>0</v>
      </c>
      <c r="AC58" s="189">
        <v>0</v>
      </c>
      <c r="AD58" s="189">
        <v>0</v>
      </c>
      <c r="AE58" s="189">
        <v>0</v>
      </c>
      <c r="AF58" s="189">
        <v>266652</v>
      </c>
      <c r="AG58" s="188">
        <v>498471</v>
      </c>
      <c r="AH58" s="189">
        <v>91946</v>
      </c>
      <c r="AI58" s="191">
        <v>176.891007457</v>
      </c>
      <c r="AJ58" s="192">
        <v>14.67802269</v>
      </c>
      <c r="AK58" s="62">
        <f t="shared" si="6"/>
        <v>1.2759170653907497</v>
      </c>
      <c r="AL58" s="62" t="e">
        <f t="shared" si="6"/>
        <v>#DIV/0!</v>
      </c>
      <c r="AM58" s="62">
        <f t="shared" si="6"/>
        <v>0.8097165991902834</v>
      </c>
      <c r="AN58" s="102">
        <f t="shared" si="6"/>
        <v>1.5789473684210527</v>
      </c>
      <c r="AO58" s="102">
        <f t="shared" si="6"/>
        <v>3.256647744248581</v>
      </c>
      <c r="AP58" s="102" t="e">
        <f t="shared" si="6"/>
        <v>#DIV/0!</v>
      </c>
      <c r="AQ58" s="102">
        <f t="shared" si="6"/>
        <v>1.940700808625337</v>
      </c>
      <c r="AR58" s="62" t="e">
        <f t="shared" si="6"/>
        <v>#DIV/0!</v>
      </c>
      <c r="AS58" s="62" t="e">
        <f t="shared" si="6"/>
        <v>#DIV/0!</v>
      </c>
      <c r="AT58" s="102" t="e">
        <f t="shared" si="6"/>
        <v>#DIV/0!</v>
      </c>
      <c r="AU58" s="102" t="e">
        <f t="shared" si="6"/>
        <v>#DIV/0!</v>
      </c>
      <c r="AV58" s="102" t="e">
        <f t="shared" si="6"/>
        <v>#DIV/0!</v>
      </c>
      <c r="AW58" s="62">
        <f t="shared" si="6"/>
        <v>4.311237118041492</v>
      </c>
      <c r="AX58" s="62">
        <f t="shared" si="6"/>
        <v>11.810115332687358</v>
      </c>
      <c r="AY58" s="62">
        <f t="shared" si="6"/>
        <v>11.955930654949643</v>
      </c>
      <c r="AZ58" s="62">
        <f t="shared" si="6"/>
        <v>7.716046586663198</v>
      </c>
      <c r="BA58" s="62">
        <f t="shared" si="3"/>
        <v>5.872571041787908</v>
      </c>
    </row>
    <row r="59" spans="1:53" ht="15">
      <c r="A59" s="60">
        <v>52</v>
      </c>
      <c r="B59" s="60" t="s">
        <v>94</v>
      </c>
      <c r="C59" s="60">
        <v>122</v>
      </c>
      <c r="D59" s="60">
        <v>0</v>
      </c>
      <c r="E59" s="60">
        <v>35</v>
      </c>
      <c r="F59" s="60">
        <v>87</v>
      </c>
      <c r="G59" s="60">
        <v>0</v>
      </c>
      <c r="H59" s="60">
        <v>0</v>
      </c>
      <c r="I59" s="60">
        <v>0</v>
      </c>
      <c r="J59" s="60">
        <v>149872</v>
      </c>
      <c r="K59" s="60">
        <v>985</v>
      </c>
      <c r="L59" s="60">
        <v>182898</v>
      </c>
      <c r="M59" s="60">
        <v>0.7713478469999999</v>
      </c>
      <c r="N59" s="60">
        <v>53.877727975000006</v>
      </c>
      <c r="O59" s="60">
        <v>307745</v>
      </c>
      <c r="P59" s="60">
        <v>482375</v>
      </c>
      <c r="Q59" s="60">
        <v>130648</v>
      </c>
      <c r="R59" s="60">
        <v>187.44677790599997</v>
      </c>
      <c r="S59" s="60">
        <v>22.607844033000003</v>
      </c>
      <c r="T59" s="60">
        <v>122</v>
      </c>
      <c r="U59" s="60">
        <v>0</v>
      </c>
      <c r="V59" s="60">
        <v>35</v>
      </c>
      <c r="W59" s="60">
        <v>87</v>
      </c>
      <c r="X59" s="60">
        <v>0</v>
      </c>
      <c r="Y59" s="60">
        <v>0</v>
      </c>
      <c r="Z59" s="60">
        <v>0</v>
      </c>
      <c r="AA59" s="60">
        <v>155511</v>
      </c>
      <c r="AB59" s="60">
        <v>1096</v>
      </c>
      <c r="AC59" s="60">
        <v>184466</v>
      </c>
      <c r="AD59" s="60">
        <v>0.791271826</v>
      </c>
      <c r="AE59" s="60">
        <v>54.88642575</v>
      </c>
      <c r="AF59" s="60">
        <v>310163</v>
      </c>
      <c r="AG59" s="60">
        <v>493211</v>
      </c>
      <c r="AH59" s="60">
        <v>131489</v>
      </c>
      <c r="AI59" s="60">
        <v>196.236847299</v>
      </c>
      <c r="AJ59" s="60">
        <v>23.862170229</v>
      </c>
      <c r="AK59" s="62">
        <f t="shared" si="6"/>
        <v>0</v>
      </c>
      <c r="AL59" s="62" t="e">
        <f t="shared" si="6"/>
        <v>#DIV/0!</v>
      </c>
      <c r="AM59" s="62">
        <f t="shared" si="6"/>
        <v>0</v>
      </c>
      <c r="AN59" s="62">
        <f t="shared" si="6"/>
        <v>0</v>
      </c>
      <c r="AO59" s="62" t="e">
        <f t="shared" si="6"/>
        <v>#DIV/0!</v>
      </c>
      <c r="AP59" s="62" t="e">
        <f t="shared" si="6"/>
        <v>#DIV/0!</v>
      </c>
      <c r="AQ59" s="62" t="e">
        <f t="shared" si="6"/>
        <v>#DIV/0!</v>
      </c>
      <c r="AR59" s="62">
        <f t="shared" si="6"/>
        <v>-3.6261100500929193</v>
      </c>
      <c r="AS59" s="62">
        <f t="shared" si="6"/>
        <v>-10.127737226277372</v>
      </c>
      <c r="AT59" s="62">
        <f t="shared" si="6"/>
        <v>-0.8500211421074886</v>
      </c>
      <c r="AU59" s="62">
        <f t="shared" si="6"/>
        <v>-2.5179689640561134</v>
      </c>
      <c r="AV59" s="62">
        <f t="shared" si="6"/>
        <v>-1.8377909678332343</v>
      </c>
      <c r="AW59" s="62">
        <f t="shared" si="6"/>
        <v>-0.7795900865029033</v>
      </c>
      <c r="AX59" s="62">
        <f t="shared" si="6"/>
        <v>-2.1970312908673977</v>
      </c>
      <c r="AY59" s="62">
        <f t="shared" si="6"/>
        <v>-0.6395972286655158</v>
      </c>
      <c r="AZ59" s="62">
        <f t="shared" si="6"/>
        <v>-4.479316455592502</v>
      </c>
      <c r="BA59" s="62">
        <f t="shared" si="3"/>
        <v>-5.256547011283989</v>
      </c>
    </row>
    <row r="60" spans="1:53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6"/>
        <v>#DIV/0!</v>
      </c>
      <c r="AL60" s="104" t="e">
        <f t="shared" si="6"/>
        <v>#DIV/0!</v>
      </c>
      <c r="AM60" s="104" t="e">
        <f t="shared" si="6"/>
        <v>#DIV/0!</v>
      </c>
      <c r="AN60" s="104" t="e">
        <f t="shared" si="6"/>
        <v>#DIV/0!</v>
      </c>
      <c r="AO60" s="104" t="e">
        <f t="shared" si="6"/>
        <v>#DIV/0!</v>
      </c>
      <c r="AP60" s="104" t="e">
        <f t="shared" si="6"/>
        <v>#DIV/0!</v>
      </c>
      <c r="AQ60" s="104" t="e">
        <f t="shared" si="6"/>
        <v>#DIV/0!</v>
      </c>
      <c r="AR60" s="104" t="e">
        <f t="shared" si="6"/>
        <v>#DIV/0!</v>
      </c>
      <c r="AS60" s="104" t="e">
        <f t="shared" si="6"/>
        <v>#DIV/0!</v>
      </c>
      <c r="AT60" s="104" t="e">
        <f t="shared" si="6"/>
        <v>#DIV/0!</v>
      </c>
      <c r="AU60" s="104" t="e">
        <f t="shared" si="6"/>
        <v>#DIV/0!</v>
      </c>
      <c r="AV60" s="104" t="e">
        <f t="shared" si="6"/>
        <v>#DIV/0!</v>
      </c>
      <c r="AW60" s="104" t="e">
        <f t="shared" si="6"/>
        <v>#DIV/0!</v>
      </c>
      <c r="AX60" s="104" t="e">
        <f t="shared" si="6"/>
        <v>#DIV/0!</v>
      </c>
      <c r="AY60" s="104" t="e">
        <f t="shared" si="6"/>
        <v>#DIV/0!</v>
      </c>
      <c r="AZ60" s="104" t="e">
        <f t="shared" si="6"/>
        <v>#DIV/0!</v>
      </c>
      <c r="BA60" s="104" t="e">
        <f t="shared" si="3"/>
        <v>#DIV/0!</v>
      </c>
    </row>
    <row r="61" spans="1:53" ht="15">
      <c r="A61" s="60">
        <v>54</v>
      </c>
      <c r="B61" s="60" t="s">
        <v>72</v>
      </c>
      <c r="C61" s="3">
        <v>0</v>
      </c>
      <c r="D61" s="3">
        <v>0</v>
      </c>
      <c r="E61" s="3">
        <v>0</v>
      </c>
      <c r="F61" s="3">
        <v>0</v>
      </c>
      <c r="G61" s="185">
        <v>17937</v>
      </c>
      <c r="H61" s="185">
        <v>0</v>
      </c>
      <c r="I61" s="185">
        <v>94694</v>
      </c>
      <c r="J61" s="184">
        <v>617072</v>
      </c>
      <c r="K61" s="184">
        <v>0</v>
      </c>
      <c r="L61" s="184">
        <v>1503817.3222</v>
      </c>
      <c r="M61" s="184">
        <v>0</v>
      </c>
      <c r="N61" s="201">
        <v>1207.20514784672</v>
      </c>
      <c r="O61" s="3">
        <v>0</v>
      </c>
      <c r="P61" s="3">
        <v>0</v>
      </c>
      <c r="Q61" s="3">
        <v>0</v>
      </c>
      <c r="R61" s="11">
        <v>0</v>
      </c>
      <c r="S61" s="11">
        <v>0</v>
      </c>
      <c r="T61" s="3">
        <v>0</v>
      </c>
      <c r="U61" s="3">
        <v>0</v>
      </c>
      <c r="V61" s="3">
        <v>0</v>
      </c>
      <c r="W61" s="3">
        <v>0</v>
      </c>
      <c r="X61" s="185">
        <v>17778</v>
      </c>
      <c r="Y61" s="185">
        <v>0</v>
      </c>
      <c r="Z61" s="185">
        <v>93996</v>
      </c>
      <c r="AA61" s="184">
        <v>614845</v>
      </c>
      <c r="AB61" s="184">
        <v>0</v>
      </c>
      <c r="AC61" s="184">
        <v>1547157.033</v>
      </c>
      <c r="AD61" s="184">
        <v>0</v>
      </c>
      <c r="AE61" s="184">
        <v>1258.7207558232399</v>
      </c>
      <c r="AF61" s="3">
        <v>0</v>
      </c>
      <c r="AG61" s="3">
        <v>0</v>
      </c>
      <c r="AH61" s="3">
        <v>0</v>
      </c>
      <c r="AI61" s="11">
        <v>0</v>
      </c>
      <c r="AJ61" s="11">
        <v>0</v>
      </c>
      <c r="AK61" s="62" t="e">
        <f t="shared" si="6"/>
        <v>#DIV/0!</v>
      </c>
      <c r="AL61" s="62" t="e">
        <f t="shared" si="6"/>
        <v>#DIV/0!</v>
      </c>
      <c r="AM61" s="62" t="e">
        <f t="shared" si="6"/>
        <v>#DIV/0!</v>
      </c>
      <c r="AN61" s="62" t="e">
        <f t="shared" si="6"/>
        <v>#DIV/0!</v>
      </c>
      <c r="AO61" s="62">
        <f t="shared" si="6"/>
        <v>0.8943638204522443</v>
      </c>
      <c r="AP61" s="62" t="e">
        <f t="shared" si="6"/>
        <v>#DIV/0!</v>
      </c>
      <c r="AQ61" s="62">
        <f t="shared" si="6"/>
        <v>0.7425847908421634</v>
      </c>
      <c r="AR61" s="62">
        <f t="shared" si="6"/>
        <v>0.3622051086046077</v>
      </c>
      <c r="AS61" s="62" t="e">
        <f t="shared" si="6"/>
        <v>#DIV/0!</v>
      </c>
      <c r="AT61" s="62">
        <f t="shared" si="6"/>
        <v>-2.801248346198094</v>
      </c>
      <c r="AU61" s="62" t="e">
        <f t="shared" si="6"/>
        <v>#DIV/0!</v>
      </c>
      <c r="AV61" s="62">
        <f t="shared" si="6"/>
        <v>-4.092695519494096</v>
      </c>
      <c r="AW61" s="62" t="e">
        <f t="shared" si="6"/>
        <v>#DIV/0!</v>
      </c>
      <c r="AX61" s="62" t="e">
        <f t="shared" si="6"/>
        <v>#DIV/0!</v>
      </c>
      <c r="AY61" s="62" t="e">
        <f t="shared" si="6"/>
        <v>#DIV/0!</v>
      </c>
      <c r="AZ61" s="62" t="e">
        <f t="shared" si="6"/>
        <v>#DIV/0!</v>
      </c>
      <c r="BA61" s="62" t="e">
        <f t="shared" si="3"/>
        <v>#DIV/0!</v>
      </c>
    </row>
    <row r="62" spans="1:53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6"/>
        <v>#DIV/0!</v>
      </c>
      <c r="AL62" s="104" t="e">
        <f t="shared" si="6"/>
        <v>#DIV/0!</v>
      </c>
      <c r="AM62" s="104" t="e">
        <f t="shared" si="6"/>
        <v>#DIV/0!</v>
      </c>
      <c r="AN62" s="104" t="e">
        <f t="shared" si="6"/>
        <v>#DIV/0!</v>
      </c>
      <c r="AO62" s="104" t="e">
        <f t="shared" si="6"/>
        <v>#DIV/0!</v>
      </c>
      <c r="AP62" s="104" t="e">
        <f t="shared" si="6"/>
        <v>#DIV/0!</v>
      </c>
      <c r="AQ62" s="104" t="e">
        <f t="shared" si="6"/>
        <v>#DIV/0!</v>
      </c>
      <c r="AR62" s="104" t="e">
        <f t="shared" si="6"/>
        <v>#DIV/0!</v>
      </c>
      <c r="AS62" s="104" t="e">
        <f t="shared" si="6"/>
        <v>#DIV/0!</v>
      </c>
      <c r="AT62" s="104" t="e">
        <f t="shared" si="6"/>
        <v>#DIV/0!</v>
      </c>
      <c r="AU62" s="104" t="e">
        <f t="shared" si="6"/>
        <v>#DIV/0!</v>
      </c>
      <c r="AV62" s="104" t="e">
        <f t="shared" si="6"/>
        <v>#DIV/0!</v>
      </c>
      <c r="AW62" s="104" t="e">
        <f t="shared" si="6"/>
        <v>#DIV/0!</v>
      </c>
      <c r="AX62" s="104" t="e">
        <f t="shared" si="6"/>
        <v>#DIV/0!</v>
      </c>
      <c r="AY62" s="104" t="e">
        <f t="shared" si="6"/>
        <v>#DIV/0!</v>
      </c>
      <c r="AZ62" s="104" t="e">
        <f t="shared" si="6"/>
        <v>#DIV/0!</v>
      </c>
      <c r="BA62" s="104" t="e">
        <f t="shared" si="3"/>
        <v>#DIV/0!</v>
      </c>
    </row>
    <row r="63" spans="1:53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6"/>
        <v>#DIV/0!</v>
      </c>
      <c r="AL63" s="104" t="e">
        <f t="shared" si="6"/>
        <v>#DIV/0!</v>
      </c>
      <c r="AM63" s="104" t="e">
        <f t="shared" si="6"/>
        <v>#DIV/0!</v>
      </c>
      <c r="AN63" s="104" t="e">
        <f t="shared" si="6"/>
        <v>#DIV/0!</v>
      </c>
      <c r="AO63" s="104" t="e">
        <f t="shared" si="6"/>
        <v>#DIV/0!</v>
      </c>
      <c r="AP63" s="104" t="e">
        <f t="shared" si="6"/>
        <v>#DIV/0!</v>
      </c>
      <c r="AQ63" s="104" t="e">
        <f t="shared" si="6"/>
        <v>#DIV/0!</v>
      </c>
      <c r="AR63" s="104" t="e">
        <f t="shared" si="6"/>
        <v>#DIV/0!</v>
      </c>
      <c r="AS63" s="104" t="e">
        <f t="shared" si="6"/>
        <v>#DIV/0!</v>
      </c>
      <c r="AT63" s="104" t="e">
        <f t="shared" si="6"/>
        <v>#DIV/0!</v>
      </c>
      <c r="AU63" s="104" t="e">
        <f t="shared" si="6"/>
        <v>#DIV/0!</v>
      </c>
      <c r="AV63" s="104" t="e">
        <f t="shared" si="6"/>
        <v>#DIV/0!</v>
      </c>
      <c r="AW63" s="104" t="e">
        <f t="shared" si="6"/>
        <v>#DIV/0!</v>
      </c>
      <c r="AX63" s="104" t="e">
        <f t="shared" si="6"/>
        <v>#DIV/0!</v>
      </c>
      <c r="AY63" s="104" t="e">
        <f t="shared" si="6"/>
        <v>#DIV/0!</v>
      </c>
      <c r="AZ63" s="104" t="e">
        <f t="shared" si="6"/>
        <v>#DIV/0!</v>
      </c>
      <c r="BA63" s="104" t="e">
        <f t="shared" si="3"/>
        <v>#DIV/0!</v>
      </c>
    </row>
    <row r="64" spans="1:53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6"/>
        <v>#DIV/0!</v>
      </c>
      <c r="AL64" s="104" t="e">
        <f t="shared" si="6"/>
        <v>#DIV/0!</v>
      </c>
      <c r="AM64" s="104" t="e">
        <f t="shared" si="6"/>
        <v>#DIV/0!</v>
      </c>
      <c r="AN64" s="104" t="e">
        <f t="shared" si="6"/>
        <v>#DIV/0!</v>
      </c>
      <c r="AO64" s="104" t="e">
        <f t="shared" si="6"/>
        <v>#DIV/0!</v>
      </c>
      <c r="AP64" s="104" t="e">
        <f t="shared" si="6"/>
        <v>#DIV/0!</v>
      </c>
      <c r="AQ64" s="104" t="e">
        <f t="shared" si="6"/>
        <v>#DIV/0!</v>
      </c>
      <c r="AR64" s="104" t="e">
        <f t="shared" si="6"/>
        <v>#DIV/0!</v>
      </c>
      <c r="AS64" s="104" t="e">
        <f t="shared" si="6"/>
        <v>#DIV/0!</v>
      </c>
      <c r="AT64" s="104" t="e">
        <f t="shared" si="6"/>
        <v>#DIV/0!</v>
      </c>
      <c r="AU64" s="104" t="e">
        <f t="shared" si="6"/>
        <v>#DIV/0!</v>
      </c>
      <c r="AV64" s="104" t="e">
        <f t="shared" si="6"/>
        <v>#DIV/0!</v>
      </c>
      <c r="AW64" s="104" t="e">
        <f t="shared" si="6"/>
        <v>#DIV/0!</v>
      </c>
      <c r="AX64" s="104" t="e">
        <f t="shared" si="6"/>
        <v>#DIV/0!</v>
      </c>
      <c r="AY64" s="104" t="e">
        <f t="shared" si="6"/>
        <v>#DIV/0!</v>
      </c>
      <c r="AZ64" s="104" t="e">
        <f t="shared" si="6"/>
        <v>#DIV/0!</v>
      </c>
      <c r="BA64" s="104" t="e">
        <f t="shared" si="3"/>
        <v>#DIV/0!</v>
      </c>
    </row>
    <row r="65" spans="1:53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6"/>
        <v>#DIV/0!</v>
      </c>
      <c r="AL65" s="104" t="e">
        <f t="shared" si="6"/>
        <v>#DIV/0!</v>
      </c>
      <c r="AM65" s="104" t="e">
        <f t="shared" si="6"/>
        <v>#DIV/0!</v>
      </c>
      <c r="AN65" s="104" t="e">
        <f t="shared" si="6"/>
        <v>#DIV/0!</v>
      </c>
      <c r="AO65" s="104" t="e">
        <f t="shared" si="6"/>
        <v>#DIV/0!</v>
      </c>
      <c r="AP65" s="104" t="e">
        <f t="shared" si="6"/>
        <v>#DIV/0!</v>
      </c>
      <c r="AQ65" s="104" t="e">
        <f t="shared" si="6"/>
        <v>#DIV/0!</v>
      </c>
      <c r="AR65" s="104" t="e">
        <f t="shared" si="6"/>
        <v>#DIV/0!</v>
      </c>
      <c r="AS65" s="104" t="e">
        <f t="shared" si="6"/>
        <v>#DIV/0!</v>
      </c>
      <c r="AT65" s="104" t="e">
        <f t="shared" si="6"/>
        <v>#DIV/0!</v>
      </c>
      <c r="AU65" s="104" t="e">
        <f t="shared" si="6"/>
        <v>#DIV/0!</v>
      </c>
      <c r="AV65" s="104" t="e">
        <f t="shared" si="6"/>
        <v>#DIV/0!</v>
      </c>
      <c r="AW65" s="104" t="e">
        <f t="shared" si="6"/>
        <v>#DIV/0!</v>
      </c>
      <c r="AX65" s="104" t="e">
        <f t="shared" si="6"/>
        <v>#DIV/0!</v>
      </c>
      <c r="AY65" s="104" t="e">
        <f t="shared" si="6"/>
        <v>#DIV/0!</v>
      </c>
      <c r="AZ65" s="104" t="e">
        <f t="shared" si="6"/>
        <v>#DIV/0!</v>
      </c>
      <c r="BA65" s="104" t="e">
        <f t="shared" si="3"/>
        <v>#DIV/0!</v>
      </c>
    </row>
    <row r="66" spans="1:53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6"/>
        <v>#DIV/0!</v>
      </c>
      <c r="AL66" s="104" t="e">
        <f t="shared" si="6"/>
        <v>#DIV/0!</v>
      </c>
      <c r="AM66" s="104" t="e">
        <f t="shared" si="6"/>
        <v>#DIV/0!</v>
      </c>
      <c r="AN66" s="104" t="e">
        <f t="shared" si="6"/>
        <v>#DIV/0!</v>
      </c>
      <c r="AO66" s="104" t="e">
        <f t="shared" si="6"/>
        <v>#DIV/0!</v>
      </c>
      <c r="AP66" s="104" t="e">
        <f t="shared" si="6"/>
        <v>#DIV/0!</v>
      </c>
      <c r="AQ66" s="104" t="e">
        <f t="shared" si="6"/>
        <v>#DIV/0!</v>
      </c>
      <c r="AR66" s="104" t="e">
        <f t="shared" si="6"/>
        <v>#DIV/0!</v>
      </c>
      <c r="AS66" s="104" t="e">
        <f t="shared" si="6"/>
        <v>#DIV/0!</v>
      </c>
      <c r="AT66" s="104" t="e">
        <f t="shared" si="6"/>
        <v>#DIV/0!</v>
      </c>
      <c r="AU66" s="104" t="e">
        <f t="shared" si="6"/>
        <v>#DIV/0!</v>
      </c>
      <c r="AV66" s="104" t="e">
        <f t="shared" si="6"/>
        <v>#DIV/0!</v>
      </c>
      <c r="AW66" s="104" t="e">
        <f t="shared" si="6"/>
        <v>#DIV/0!</v>
      </c>
      <c r="AX66" s="104" t="e">
        <f t="shared" si="6"/>
        <v>#DIV/0!</v>
      </c>
      <c r="AY66" s="104" t="e">
        <f t="shared" si="6"/>
        <v>#DIV/0!</v>
      </c>
      <c r="AZ66" s="104" t="e">
        <f t="shared" si="6"/>
        <v>#DIV/0!</v>
      </c>
      <c r="BA66" s="104" t="e">
        <f t="shared" si="3"/>
        <v>#DIV/0!</v>
      </c>
    </row>
    <row r="67" spans="1:53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6"/>
        <v>#DIV/0!</v>
      </c>
      <c r="AL67" s="104" t="e">
        <f t="shared" si="6"/>
        <v>#DIV/0!</v>
      </c>
      <c r="AM67" s="104" t="e">
        <f t="shared" si="6"/>
        <v>#DIV/0!</v>
      </c>
      <c r="AN67" s="104" t="e">
        <f t="shared" si="6"/>
        <v>#DIV/0!</v>
      </c>
      <c r="AO67" s="104" t="e">
        <f t="shared" si="6"/>
        <v>#DIV/0!</v>
      </c>
      <c r="AP67" s="104" t="e">
        <f t="shared" si="6"/>
        <v>#DIV/0!</v>
      </c>
      <c r="AQ67" s="104" t="e">
        <f t="shared" si="6"/>
        <v>#DIV/0!</v>
      </c>
      <c r="AR67" s="104" t="e">
        <f t="shared" si="6"/>
        <v>#DIV/0!</v>
      </c>
      <c r="AS67" s="104" t="e">
        <f t="shared" si="6"/>
        <v>#DIV/0!</v>
      </c>
      <c r="AT67" s="104" t="e">
        <f t="shared" si="6"/>
        <v>#DIV/0!</v>
      </c>
      <c r="AU67" s="104" t="e">
        <f t="shared" si="6"/>
        <v>#DIV/0!</v>
      </c>
      <c r="AV67" s="104" t="e">
        <f t="shared" si="6"/>
        <v>#DIV/0!</v>
      </c>
      <c r="AW67" s="104" t="e">
        <f t="shared" si="6"/>
        <v>#DIV/0!</v>
      </c>
      <c r="AX67" s="104" t="e">
        <f t="shared" si="6"/>
        <v>#DIV/0!</v>
      </c>
      <c r="AY67" s="104" t="e">
        <f t="shared" si="6"/>
        <v>#DIV/0!</v>
      </c>
      <c r="AZ67" s="104" t="e">
        <f t="shared" si="6"/>
        <v>#DIV/0!</v>
      </c>
      <c r="BA67" s="104" t="e">
        <f t="shared" si="3"/>
        <v>#DIV/0!</v>
      </c>
    </row>
    <row r="68" spans="1:53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6"/>
        <v>#DIV/0!</v>
      </c>
      <c r="AL68" s="104" t="e">
        <f t="shared" si="6"/>
        <v>#DIV/0!</v>
      </c>
      <c r="AM68" s="104" t="e">
        <f t="shared" si="6"/>
        <v>#DIV/0!</v>
      </c>
      <c r="AN68" s="104" t="e">
        <f t="shared" si="6"/>
        <v>#DIV/0!</v>
      </c>
      <c r="AO68" s="104" t="e">
        <f t="shared" si="6"/>
        <v>#DIV/0!</v>
      </c>
      <c r="AP68" s="104" t="e">
        <f t="shared" si="6"/>
        <v>#DIV/0!</v>
      </c>
      <c r="AQ68" s="104" t="e">
        <f t="shared" si="6"/>
        <v>#DIV/0!</v>
      </c>
      <c r="AR68" s="104" t="e">
        <f t="shared" si="6"/>
        <v>#DIV/0!</v>
      </c>
      <c r="AS68" s="104" t="e">
        <f t="shared" si="6"/>
        <v>#DIV/0!</v>
      </c>
      <c r="AT68" s="104" t="e">
        <f t="shared" si="6"/>
        <v>#DIV/0!</v>
      </c>
      <c r="AU68" s="104" t="e">
        <f t="shared" si="6"/>
        <v>#DIV/0!</v>
      </c>
      <c r="AV68" s="104" t="e">
        <f t="shared" si="6"/>
        <v>#DIV/0!</v>
      </c>
      <c r="AW68" s="104" t="e">
        <f t="shared" si="6"/>
        <v>#DIV/0!</v>
      </c>
      <c r="AX68" s="104" t="e">
        <f t="shared" si="6"/>
        <v>#DIV/0!</v>
      </c>
      <c r="AY68" s="104" t="e">
        <f t="shared" si="6"/>
        <v>#DIV/0!</v>
      </c>
      <c r="AZ68" s="104" t="e">
        <f t="shared" si="6"/>
        <v>#DIV/0!</v>
      </c>
      <c r="BA68" s="104" t="e">
        <f t="shared" si="3"/>
        <v>#DIV/0!</v>
      </c>
    </row>
    <row r="69" spans="1:53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6"/>
        <v>#DIV/0!</v>
      </c>
      <c r="AL69" s="104" t="e">
        <f t="shared" si="6"/>
        <v>#DIV/0!</v>
      </c>
      <c r="AM69" s="104" t="e">
        <f t="shared" si="6"/>
        <v>#DIV/0!</v>
      </c>
      <c r="AN69" s="104" t="e">
        <f t="shared" si="6"/>
        <v>#DIV/0!</v>
      </c>
      <c r="AO69" s="104" t="e">
        <f t="shared" si="6"/>
        <v>#DIV/0!</v>
      </c>
      <c r="AP69" s="104" t="e">
        <f t="shared" si="6"/>
        <v>#DIV/0!</v>
      </c>
      <c r="AQ69" s="104" t="e">
        <f t="shared" si="6"/>
        <v>#DIV/0!</v>
      </c>
      <c r="AR69" s="104" t="e">
        <f t="shared" si="6"/>
        <v>#DIV/0!</v>
      </c>
      <c r="AS69" s="104" t="e">
        <f t="shared" si="6"/>
        <v>#DIV/0!</v>
      </c>
      <c r="AT69" s="104" t="e">
        <f t="shared" si="6"/>
        <v>#DIV/0!</v>
      </c>
      <c r="AU69" s="104" t="e">
        <f t="shared" si="6"/>
        <v>#DIV/0!</v>
      </c>
      <c r="AV69" s="104" t="e">
        <f t="shared" si="6"/>
        <v>#DIV/0!</v>
      </c>
      <c r="AW69" s="104" t="e">
        <f t="shared" si="6"/>
        <v>#DIV/0!</v>
      </c>
      <c r="AX69" s="104" t="e">
        <f t="shared" si="6"/>
        <v>#DIV/0!</v>
      </c>
      <c r="AY69" s="104" t="e">
        <f t="shared" si="6"/>
        <v>#DIV/0!</v>
      </c>
      <c r="AZ69" s="104" t="e">
        <f t="shared" si="6"/>
        <v>#DIV/0!</v>
      </c>
      <c r="BA69" s="104" t="e">
        <f t="shared" si="3"/>
        <v>#DIV/0!</v>
      </c>
    </row>
    <row r="70" spans="1:53" ht="15">
      <c r="A70" s="60">
        <v>63</v>
      </c>
      <c r="B70" s="60" t="s">
        <v>73</v>
      </c>
      <c r="C70" s="60">
        <v>31</v>
      </c>
      <c r="D70" s="60">
        <v>0</v>
      </c>
      <c r="E70" s="60">
        <v>5</v>
      </c>
      <c r="F70" s="60">
        <v>26</v>
      </c>
      <c r="G70" s="60">
        <v>0</v>
      </c>
      <c r="H70" s="60">
        <v>0</v>
      </c>
      <c r="I70" s="60">
        <v>0</v>
      </c>
      <c r="J70" s="60">
        <v>3683</v>
      </c>
      <c r="K70" s="60">
        <v>0</v>
      </c>
      <c r="L70" s="60">
        <v>5</v>
      </c>
      <c r="M70" s="60">
        <v>0</v>
      </c>
      <c r="N70" s="62">
        <v>0.00020589099999999998</v>
      </c>
      <c r="O70" s="60">
        <v>20116</v>
      </c>
      <c r="P70" s="60">
        <v>6904</v>
      </c>
      <c r="Q70" s="60">
        <v>3997</v>
      </c>
      <c r="R70" s="60">
        <v>3.810175848</v>
      </c>
      <c r="S70" s="60">
        <v>0.9345432530000001</v>
      </c>
      <c r="T70" s="60">
        <v>35</v>
      </c>
      <c r="U70" s="60">
        <v>0</v>
      </c>
      <c r="V70" s="60">
        <v>7</v>
      </c>
      <c r="W70" s="60">
        <v>28</v>
      </c>
      <c r="X70" s="60">
        <v>0</v>
      </c>
      <c r="Y70" s="60">
        <v>0</v>
      </c>
      <c r="Z70" s="60">
        <v>0</v>
      </c>
      <c r="AA70" s="60">
        <v>6959</v>
      </c>
      <c r="AB70" s="60">
        <v>0</v>
      </c>
      <c r="AC70" s="60">
        <v>1</v>
      </c>
      <c r="AD70" s="60">
        <v>0</v>
      </c>
      <c r="AE70" s="62">
        <v>0.0001734</v>
      </c>
      <c r="AF70" s="60">
        <v>23911</v>
      </c>
      <c r="AG70" s="60">
        <v>11740</v>
      </c>
      <c r="AH70" s="60">
        <v>6490</v>
      </c>
      <c r="AI70" s="60">
        <v>5.735466711</v>
      </c>
      <c r="AJ70" s="60">
        <v>1.6225597870000008</v>
      </c>
      <c r="AK70" s="62">
        <f t="shared" si="6"/>
        <v>-11.428571428571429</v>
      </c>
      <c r="AL70" s="62" t="e">
        <f t="shared" si="6"/>
        <v>#DIV/0!</v>
      </c>
      <c r="AM70" s="62">
        <f t="shared" si="6"/>
        <v>-28.57142857142857</v>
      </c>
      <c r="AN70" s="62">
        <f t="shared" si="6"/>
        <v>-7.142857142857142</v>
      </c>
      <c r="AO70" s="62" t="e">
        <f t="shared" si="6"/>
        <v>#DIV/0!</v>
      </c>
      <c r="AP70" s="62" t="e">
        <f t="shared" si="6"/>
        <v>#DIV/0!</v>
      </c>
      <c r="AQ70" s="62" t="e">
        <f t="shared" si="6"/>
        <v>#DIV/0!</v>
      </c>
      <c r="AR70" s="62">
        <f t="shared" si="6"/>
        <v>-47.075729271447045</v>
      </c>
      <c r="AS70" s="62" t="e">
        <f t="shared" si="6"/>
        <v>#DIV/0!</v>
      </c>
      <c r="AT70" s="70">
        <f t="shared" si="6"/>
        <v>400</v>
      </c>
      <c r="AU70" s="62" t="e">
        <f t="shared" si="6"/>
        <v>#DIV/0!</v>
      </c>
      <c r="AV70" s="102">
        <f t="shared" si="6"/>
        <v>18.737600922722013</v>
      </c>
      <c r="AW70" s="62">
        <f t="shared" si="6"/>
        <v>-15.871356279536613</v>
      </c>
      <c r="AX70" s="70">
        <f t="shared" si="6"/>
        <v>-41.19250425894378</v>
      </c>
      <c r="AY70" s="70">
        <f t="shared" si="6"/>
        <v>-38.41294298921418</v>
      </c>
      <c r="AZ70" s="70">
        <f t="shared" si="6"/>
        <v>-33.56816384807015</v>
      </c>
      <c r="BA70" s="70">
        <f t="shared" si="3"/>
        <v>-42.403154540893375</v>
      </c>
    </row>
    <row r="71" spans="1:53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aca="true" t="shared" si="7" ref="AK71:AZ86">(C71-T71)/T71*100</f>
        <v>#DIV/0!</v>
      </c>
      <c r="AL71" s="104" t="e">
        <f t="shared" si="7"/>
        <v>#DIV/0!</v>
      </c>
      <c r="AM71" s="104" t="e">
        <f t="shared" si="7"/>
        <v>#DIV/0!</v>
      </c>
      <c r="AN71" s="104" t="e">
        <f t="shared" si="7"/>
        <v>#DIV/0!</v>
      </c>
      <c r="AO71" s="104" t="e">
        <f t="shared" si="7"/>
        <v>#DIV/0!</v>
      </c>
      <c r="AP71" s="104" t="e">
        <f t="shared" si="7"/>
        <v>#DIV/0!</v>
      </c>
      <c r="AQ71" s="104" t="e">
        <f t="shared" si="7"/>
        <v>#DIV/0!</v>
      </c>
      <c r="AR71" s="104" t="e">
        <f t="shared" si="7"/>
        <v>#DIV/0!</v>
      </c>
      <c r="AS71" s="104" t="e">
        <f t="shared" si="7"/>
        <v>#DIV/0!</v>
      </c>
      <c r="AT71" s="104" t="e">
        <f t="shared" si="7"/>
        <v>#DIV/0!</v>
      </c>
      <c r="AU71" s="104" t="e">
        <f t="shared" si="7"/>
        <v>#DIV/0!</v>
      </c>
      <c r="AV71" s="104" t="e">
        <f t="shared" si="7"/>
        <v>#DIV/0!</v>
      </c>
      <c r="AW71" s="104" t="e">
        <f t="shared" si="7"/>
        <v>#DIV/0!</v>
      </c>
      <c r="AX71" s="104" t="e">
        <f t="shared" si="7"/>
        <v>#DIV/0!</v>
      </c>
      <c r="AY71" s="104" t="e">
        <f t="shared" si="7"/>
        <v>#DIV/0!</v>
      </c>
      <c r="AZ71" s="104" t="e">
        <f t="shared" si="7"/>
        <v>#DIV/0!</v>
      </c>
      <c r="BA71" s="104" t="e">
        <f t="shared" si="3"/>
        <v>#DIV/0!</v>
      </c>
    </row>
    <row r="72" spans="1:53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7"/>
        <v>#DIV/0!</v>
      </c>
      <c r="AL72" s="104" t="e">
        <f t="shared" si="7"/>
        <v>#DIV/0!</v>
      </c>
      <c r="AM72" s="104" t="e">
        <f t="shared" si="7"/>
        <v>#DIV/0!</v>
      </c>
      <c r="AN72" s="104" t="e">
        <f t="shared" si="7"/>
        <v>#DIV/0!</v>
      </c>
      <c r="AO72" s="104" t="e">
        <f t="shared" si="7"/>
        <v>#DIV/0!</v>
      </c>
      <c r="AP72" s="104" t="e">
        <f t="shared" si="7"/>
        <v>#DIV/0!</v>
      </c>
      <c r="AQ72" s="104" t="e">
        <f t="shared" si="7"/>
        <v>#DIV/0!</v>
      </c>
      <c r="AR72" s="104" t="e">
        <f t="shared" si="7"/>
        <v>#DIV/0!</v>
      </c>
      <c r="AS72" s="104" t="e">
        <f t="shared" si="7"/>
        <v>#DIV/0!</v>
      </c>
      <c r="AT72" s="104" t="e">
        <f t="shared" si="7"/>
        <v>#DIV/0!</v>
      </c>
      <c r="AU72" s="104" t="e">
        <f t="shared" si="7"/>
        <v>#DIV/0!</v>
      </c>
      <c r="AV72" s="104" t="e">
        <f t="shared" si="7"/>
        <v>#DIV/0!</v>
      </c>
      <c r="AW72" s="104" t="e">
        <f t="shared" si="7"/>
        <v>#DIV/0!</v>
      </c>
      <c r="AX72" s="104" t="e">
        <f t="shared" si="7"/>
        <v>#DIV/0!</v>
      </c>
      <c r="AY72" s="104" t="e">
        <f t="shared" si="7"/>
        <v>#DIV/0!</v>
      </c>
      <c r="AZ72" s="104" t="e">
        <f t="shared" si="7"/>
        <v>#DIV/0!</v>
      </c>
      <c r="BA72" s="104" t="e">
        <f t="shared" si="3"/>
        <v>#DIV/0!</v>
      </c>
    </row>
    <row r="73" spans="1:53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7"/>
        <v>#DIV/0!</v>
      </c>
      <c r="AL73" s="104" t="e">
        <f t="shared" si="7"/>
        <v>#DIV/0!</v>
      </c>
      <c r="AM73" s="104" t="e">
        <f t="shared" si="7"/>
        <v>#DIV/0!</v>
      </c>
      <c r="AN73" s="104" t="e">
        <f t="shared" si="7"/>
        <v>#DIV/0!</v>
      </c>
      <c r="AO73" s="104" t="e">
        <f t="shared" si="7"/>
        <v>#DIV/0!</v>
      </c>
      <c r="AP73" s="104" t="e">
        <f t="shared" si="7"/>
        <v>#DIV/0!</v>
      </c>
      <c r="AQ73" s="104" t="e">
        <f t="shared" si="7"/>
        <v>#DIV/0!</v>
      </c>
      <c r="AR73" s="104" t="e">
        <f t="shared" si="7"/>
        <v>#DIV/0!</v>
      </c>
      <c r="AS73" s="104" t="e">
        <f t="shared" si="7"/>
        <v>#DIV/0!</v>
      </c>
      <c r="AT73" s="104" t="e">
        <f t="shared" si="7"/>
        <v>#DIV/0!</v>
      </c>
      <c r="AU73" s="104" t="e">
        <f t="shared" si="7"/>
        <v>#DIV/0!</v>
      </c>
      <c r="AV73" s="104" t="e">
        <f t="shared" si="7"/>
        <v>#DIV/0!</v>
      </c>
      <c r="AW73" s="104" t="e">
        <f t="shared" si="7"/>
        <v>#DIV/0!</v>
      </c>
      <c r="AX73" s="104" t="e">
        <f t="shared" si="7"/>
        <v>#DIV/0!</v>
      </c>
      <c r="AY73" s="104" t="e">
        <f t="shared" si="7"/>
        <v>#DIV/0!</v>
      </c>
      <c r="AZ73" s="104" t="e">
        <f t="shared" si="7"/>
        <v>#DIV/0!</v>
      </c>
      <c r="BA73" s="104" t="e">
        <f t="shared" si="3"/>
        <v>#DIV/0!</v>
      </c>
    </row>
    <row r="74" spans="1:53" ht="15">
      <c r="A74" s="60">
        <v>67</v>
      </c>
      <c r="B74" s="60" t="s">
        <v>74</v>
      </c>
      <c r="C74" s="307">
        <v>702</v>
      </c>
      <c r="D74" s="305">
        <v>0</v>
      </c>
      <c r="E74" s="305">
        <v>58</v>
      </c>
      <c r="F74" s="305">
        <v>644</v>
      </c>
      <c r="G74" s="310">
        <v>10824</v>
      </c>
      <c r="H74" s="305">
        <v>0</v>
      </c>
      <c r="I74" s="310">
        <v>7813</v>
      </c>
      <c r="J74" s="304">
        <v>2305564</v>
      </c>
      <c r="K74" s="305">
        <v>28495</v>
      </c>
      <c r="L74" s="308">
        <v>6567878</v>
      </c>
      <c r="M74" s="306">
        <v>22.73756186974479</v>
      </c>
      <c r="N74" s="306">
        <v>1814.3753180600004</v>
      </c>
      <c r="O74" s="304">
        <v>2116721</v>
      </c>
      <c r="P74" s="304">
        <v>3489755</v>
      </c>
      <c r="Q74" s="304">
        <v>1506115</v>
      </c>
      <c r="R74" s="309">
        <v>1209.81801702053</v>
      </c>
      <c r="S74" s="304">
        <v>319.34</v>
      </c>
      <c r="T74" s="209">
        <v>702</v>
      </c>
      <c r="U74" s="207">
        <v>0</v>
      </c>
      <c r="V74" s="207">
        <v>58</v>
      </c>
      <c r="W74" s="207">
        <v>644</v>
      </c>
      <c r="X74" s="212">
        <v>10195</v>
      </c>
      <c r="Y74" s="207">
        <v>0</v>
      </c>
      <c r="Z74" s="212">
        <v>7866</v>
      </c>
      <c r="AA74" s="207">
        <v>2303609</v>
      </c>
      <c r="AB74" s="207">
        <v>28075</v>
      </c>
      <c r="AC74" s="210">
        <v>6165931</v>
      </c>
      <c r="AD74" s="208">
        <v>22.182247009130997</v>
      </c>
      <c r="AE74" s="208">
        <v>1730.784190758</v>
      </c>
      <c r="AF74" s="206">
        <v>2112495</v>
      </c>
      <c r="AG74" s="206">
        <v>3431876</v>
      </c>
      <c r="AH74" s="206">
        <v>1476500</v>
      </c>
      <c r="AI74" s="211">
        <v>1213.9782442131334</v>
      </c>
      <c r="AJ74" s="206">
        <v>312.6</v>
      </c>
      <c r="AK74" s="62">
        <f t="shared" si="7"/>
        <v>0</v>
      </c>
      <c r="AL74" s="62" t="e">
        <f t="shared" si="7"/>
        <v>#DIV/0!</v>
      </c>
      <c r="AM74" s="62">
        <f t="shared" si="7"/>
        <v>0</v>
      </c>
      <c r="AN74" s="62">
        <f t="shared" si="7"/>
        <v>0</v>
      </c>
      <c r="AO74" s="62">
        <f t="shared" si="7"/>
        <v>6.169691025012261</v>
      </c>
      <c r="AP74" s="62" t="e">
        <f t="shared" si="7"/>
        <v>#DIV/0!</v>
      </c>
      <c r="AQ74" s="62">
        <f t="shared" si="7"/>
        <v>-0.6737859140605136</v>
      </c>
      <c r="AR74" s="62">
        <f t="shared" si="7"/>
        <v>0.08486683286964064</v>
      </c>
      <c r="AS74" s="62">
        <f t="shared" si="7"/>
        <v>1.495992876224399</v>
      </c>
      <c r="AT74" s="62">
        <f t="shared" si="7"/>
        <v>6.518837139111677</v>
      </c>
      <c r="AU74" s="62">
        <f t="shared" si="7"/>
        <v>2.5034202368461917</v>
      </c>
      <c r="AV74" s="62">
        <f t="shared" si="7"/>
        <v>4.829667831978028</v>
      </c>
      <c r="AW74" s="62">
        <f t="shared" si="7"/>
        <v>0.20004781076404915</v>
      </c>
      <c r="AX74" s="62">
        <f t="shared" si="7"/>
        <v>1.6865119835332045</v>
      </c>
      <c r="AY74" s="62">
        <f t="shared" si="7"/>
        <v>2.0057568574331186</v>
      </c>
      <c r="AZ74" s="62">
        <f t="shared" si="7"/>
        <v>-0.3426937189718633</v>
      </c>
      <c r="BA74" s="62">
        <f t="shared" si="3"/>
        <v>2.1561100447856534</v>
      </c>
    </row>
    <row r="75" spans="1:53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7"/>
        <v>#DIV/0!</v>
      </c>
      <c r="AL75" s="104" t="e">
        <f t="shared" si="7"/>
        <v>#DIV/0!</v>
      </c>
      <c r="AM75" s="104" t="e">
        <f t="shared" si="7"/>
        <v>#DIV/0!</v>
      </c>
      <c r="AN75" s="104" t="e">
        <f t="shared" si="7"/>
        <v>#DIV/0!</v>
      </c>
      <c r="AO75" s="104" t="e">
        <f t="shared" si="7"/>
        <v>#DIV/0!</v>
      </c>
      <c r="AP75" s="104" t="e">
        <f t="shared" si="7"/>
        <v>#DIV/0!</v>
      </c>
      <c r="AQ75" s="104" t="e">
        <f t="shared" si="7"/>
        <v>#DIV/0!</v>
      </c>
      <c r="AR75" s="104" t="e">
        <f t="shared" si="7"/>
        <v>#DIV/0!</v>
      </c>
      <c r="AS75" s="104" t="e">
        <f t="shared" si="7"/>
        <v>#DIV/0!</v>
      </c>
      <c r="AT75" s="104" t="e">
        <f t="shared" si="7"/>
        <v>#DIV/0!</v>
      </c>
      <c r="AU75" s="104" t="e">
        <f t="shared" si="7"/>
        <v>#DIV/0!</v>
      </c>
      <c r="AV75" s="104" t="e">
        <f t="shared" si="7"/>
        <v>#DIV/0!</v>
      </c>
      <c r="AW75" s="104" t="e">
        <f t="shared" si="7"/>
        <v>#DIV/0!</v>
      </c>
      <c r="AX75" s="104" t="e">
        <f t="shared" si="7"/>
        <v>#DIV/0!</v>
      </c>
      <c r="AY75" s="104" t="e">
        <f t="shared" si="7"/>
        <v>#DIV/0!</v>
      </c>
      <c r="AZ75" s="104" t="e">
        <f t="shared" si="7"/>
        <v>#DIV/0!</v>
      </c>
      <c r="BA75" s="104" t="e">
        <f t="shared" si="3"/>
        <v>#DIV/0!</v>
      </c>
    </row>
    <row r="76" spans="1:53" ht="15">
      <c r="A76" s="60">
        <v>69</v>
      </c>
      <c r="B76" s="60" t="s">
        <v>75</v>
      </c>
      <c r="C76" s="290">
        <v>63</v>
      </c>
      <c r="D76" s="290">
        <v>0</v>
      </c>
      <c r="E76" s="290">
        <v>12</v>
      </c>
      <c r="F76" s="290">
        <v>51</v>
      </c>
      <c r="G76" s="290">
        <v>0</v>
      </c>
      <c r="H76" s="290">
        <v>0</v>
      </c>
      <c r="I76" s="290">
        <v>0</v>
      </c>
      <c r="J76" s="292">
        <v>0</v>
      </c>
      <c r="K76" s="290">
        <v>0</v>
      </c>
      <c r="L76" s="290">
        <v>0</v>
      </c>
      <c r="M76" s="291">
        <v>0</v>
      </c>
      <c r="N76" s="291">
        <v>0</v>
      </c>
      <c r="O76" s="151">
        <v>83300</v>
      </c>
      <c r="P76" s="151">
        <v>197980</v>
      </c>
      <c r="Q76" s="151">
        <v>84918</v>
      </c>
      <c r="R76" s="152">
        <v>76.21</v>
      </c>
      <c r="S76" s="152">
        <v>16.1</v>
      </c>
      <c r="T76" s="161">
        <v>64</v>
      </c>
      <c r="U76" s="161">
        <v>0</v>
      </c>
      <c r="V76" s="161">
        <v>12</v>
      </c>
      <c r="W76" s="161">
        <v>52</v>
      </c>
      <c r="X76" s="161">
        <v>0</v>
      </c>
      <c r="Y76" s="161">
        <v>0</v>
      </c>
      <c r="Z76" s="161">
        <v>0</v>
      </c>
      <c r="AA76" s="164">
        <v>0</v>
      </c>
      <c r="AB76" s="161">
        <v>0</v>
      </c>
      <c r="AC76" s="161">
        <v>0</v>
      </c>
      <c r="AD76" s="163">
        <v>0</v>
      </c>
      <c r="AE76" s="163">
        <v>0</v>
      </c>
      <c r="AF76" s="151">
        <v>89284</v>
      </c>
      <c r="AG76" s="151">
        <v>193064</v>
      </c>
      <c r="AH76" s="151">
        <v>85100</v>
      </c>
      <c r="AI76" s="163">
        <v>75.52</v>
      </c>
      <c r="AJ76" s="162">
        <v>16.36</v>
      </c>
      <c r="AK76" s="62">
        <f t="shared" si="7"/>
        <v>-1.5625</v>
      </c>
      <c r="AL76" s="62" t="e">
        <f t="shared" si="7"/>
        <v>#DIV/0!</v>
      </c>
      <c r="AM76" s="62">
        <f t="shared" si="7"/>
        <v>0</v>
      </c>
      <c r="AN76" s="62">
        <f t="shared" si="7"/>
        <v>-1.9230769230769231</v>
      </c>
      <c r="AO76" s="62" t="e">
        <f t="shared" si="7"/>
        <v>#DIV/0!</v>
      </c>
      <c r="AP76" s="62" t="e">
        <f t="shared" si="7"/>
        <v>#DIV/0!</v>
      </c>
      <c r="AQ76" s="62" t="e">
        <f t="shared" si="7"/>
        <v>#DIV/0!</v>
      </c>
      <c r="AR76" s="62" t="e">
        <f t="shared" si="7"/>
        <v>#DIV/0!</v>
      </c>
      <c r="AS76" s="62" t="e">
        <f t="shared" si="7"/>
        <v>#DIV/0!</v>
      </c>
      <c r="AT76" s="62" t="e">
        <f t="shared" si="7"/>
        <v>#DIV/0!</v>
      </c>
      <c r="AU76" s="62" t="e">
        <f t="shared" si="7"/>
        <v>#DIV/0!</v>
      </c>
      <c r="AV76" s="62" t="e">
        <f t="shared" si="7"/>
        <v>#DIV/0!</v>
      </c>
      <c r="AW76" s="62">
        <f t="shared" si="7"/>
        <v>-6.7022086824067015</v>
      </c>
      <c r="AX76" s="62">
        <f t="shared" si="7"/>
        <v>2.5463058882028755</v>
      </c>
      <c r="AY76" s="62">
        <f t="shared" si="7"/>
        <v>-0.21386603995299647</v>
      </c>
      <c r="AZ76" s="62">
        <f t="shared" si="7"/>
        <v>0.9136652542372852</v>
      </c>
      <c r="BA76" s="62">
        <f t="shared" si="3"/>
        <v>-1.589242053789719</v>
      </c>
    </row>
    <row r="77" spans="1:53" ht="15">
      <c r="A77" s="60">
        <v>70</v>
      </c>
      <c r="B77" s="60" t="s">
        <v>76</v>
      </c>
      <c r="C77" s="311">
        <v>40</v>
      </c>
      <c r="D77" s="311">
        <v>0</v>
      </c>
      <c r="E77" s="312">
        <v>5</v>
      </c>
      <c r="F77" s="311">
        <v>35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2">
        <v>6334</v>
      </c>
      <c r="P77" s="312">
        <v>22319</v>
      </c>
      <c r="Q77" s="313">
        <v>2555</v>
      </c>
      <c r="R77" s="314">
        <v>6.45</v>
      </c>
      <c r="S77" s="315">
        <v>0.5811</v>
      </c>
      <c r="T77" s="153">
        <v>40</v>
      </c>
      <c r="U77" s="153">
        <v>0</v>
      </c>
      <c r="V77" s="154">
        <v>5</v>
      </c>
      <c r="W77" s="153">
        <v>35</v>
      </c>
      <c r="X77" s="153">
        <v>0</v>
      </c>
      <c r="Y77" s="153">
        <v>0</v>
      </c>
      <c r="Z77" s="153">
        <v>0</v>
      </c>
      <c r="AA77" s="154">
        <v>0</v>
      </c>
      <c r="AB77" s="153">
        <v>0</v>
      </c>
      <c r="AC77" s="153">
        <v>0</v>
      </c>
      <c r="AD77" s="153">
        <v>0</v>
      </c>
      <c r="AE77" s="153">
        <v>0</v>
      </c>
      <c r="AF77" s="154">
        <v>6062</v>
      </c>
      <c r="AG77" s="154">
        <v>26114</v>
      </c>
      <c r="AH77" s="154">
        <v>2406</v>
      </c>
      <c r="AI77" s="155">
        <v>6.49</v>
      </c>
      <c r="AJ77" s="155">
        <v>0.68</v>
      </c>
      <c r="AK77" s="62">
        <f t="shared" si="7"/>
        <v>0</v>
      </c>
      <c r="AL77" s="62" t="e">
        <f t="shared" si="7"/>
        <v>#DIV/0!</v>
      </c>
      <c r="AM77" s="62">
        <f t="shared" si="7"/>
        <v>0</v>
      </c>
      <c r="AN77" s="62">
        <f t="shared" si="7"/>
        <v>0</v>
      </c>
      <c r="AO77" s="62" t="e">
        <f t="shared" si="7"/>
        <v>#DIV/0!</v>
      </c>
      <c r="AP77" s="62" t="e">
        <f t="shared" si="7"/>
        <v>#DIV/0!</v>
      </c>
      <c r="AQ77" s="62" t="e">
        <f t="shared" si="7"/>
        <v>#DIV/0!</v>
      </c>
      <c r="AR77" s="62" t="e">
        <f t="shared" si="7"/>
        <v>#DIV/0!</v>
      </c>
      <c r="AS77" s="62" t="e">
        <f t="shared" si="7"/>
        <v>#DIV/0!</v>
      </c>
      <c r="AT77" s="62" t="e">
        <f t="shared" si="7"/>
        <v>#DIV/0!</v>
      </c>
      <c r="AU77" s="62" t="e">
        <f t="shared" si="7"/>
        <v>#DIV/0!</v>
      </c>
      <c r="AV77" s="62" t="e">
        <f t="shared" si="7"/>
        <v>#DIV/0!</v>
      </c>
      <c r="AW77" s="62">
        <f t="shared" si="7"/>
        <v>4.486967997360607</v>
      </c>
      <c r="AX77" s="62">
        <f t="shared" si="7"/>
        <v>-14.532434709351305</v>
      </c>
      <c r="AY77" s="62">
        <f t="shared" si="7"/>
        <v>6.192851205320033</v>
      </c>
      <c r="AZ77" s="62">
        <f t="shared" si="7"/>
        <v>-0.6163328197226507</v>
      </c>
      <c r="BA77" s="62">
        <f t="shared" si="3"/>
        <v>-14.544117647058838</v>
      </c>
    </row>
    <row r="78" spans="1:53" ht="15">
      <c r="A78" s="60">
        <v>71</v>
      </c>
      <c r="B78" s="60" t="s">
        <v>77</v>
      </c>
      <c r="C78" s="150">
        <v>143</v>
      </c>
      <c r="D78" s="150">
        <v>0</v>
      </c>
      <c r="E78" s="151">
        <v>70</v>
      </c>
      <c r="F78" s="150">
        <v>73</v>
      </c>
      <c r="G78" s="150">
        <v>9151</v>
      </c>
      <c r="H78" s="150">
        <v>6703</v>
      </c>
      <c r="I78" s="150">
        <v>15854</v>
      </c>
      <c r="J78" s="151">
        <v>602853</v>
      </c>
      <c r="K78" s="150">
        <v>3135</v>
      </c>
      <c r="L78" s="150">
        <v>1092501</v>
      </c>
      <c r="M78" s="152">
        <v>2.071457022</v>
      </c>
      <c r="N78" s="152">
        <v>310.12728827100403</v>
      </c>
      <c r="O78" s="151">
        <v>475402</v>
      </c>
      <c r="P78" s="151">
        <v>457585</v>
      </c>
      <c r="Q78" s="151">
        <v>272055</v>
      </c>
      <c r="R78" s="152">
        <v>206.730113407</v>
      </c>
      <c r="S78" s="152">
        <v>65.36458422800001</v>
      </c>
      <c r="T78" s="150">
        <v>142</v>
      </c>
      <c r="U78" s="150">
        <v>0</v>
      </c>
      <c r="V78" s="151">
        <v>70</v>
      </c>
      <c r="W78" s="150">
        <v>72</v>
      </c>
      <c r="X78" s="150">
        <v>9160</v>
      </c>
      <c r="Y78" s="150">
        <v>6560</v>
      </c>
      <c r="Z78" s="150">
        <v>15720</v>
      </c>
      <c r="AA78" s="151">
        <v>613877</v>
      </c>
      <c r="AB78" s="150">
        <v>3188</v>
      </c>
      <c r="AC78" s="150">
        <v>1104296</v>
      </c>
      <c r="AD78" s="152">
        <v>2.117549147</v>
      </c>
      <c r="AE78" s="152">
        <v>313.026368231001</v>
      </c>
      <c r="AF78" s="151">
        <v>504392</v>
      </c>
      <c r="AG78" s="151">
        <v>448131</v>
      </c>
      <c r="AH78" s="151">
        <v>279742</v>
      </c>
      <c r="AI78" s="152">
        <v>207.362122344</v>
      </c>
      <c r="AJ78" s="152">
        <v>68.146762638</v>
      </c>
      <c r="AK78" s="62">
        <f t="shared" si="7"/>
        <v>0.7042253521126761</v>
      </c>
      <c r="AL78" s="62" t="e">
        <f t="shared" si="7"/>
        <v>#DIV/0!</v>
      </c>
      <c r="AM78" s="62">
        <f t="shared" si="7"/>
        <v>0</v>
      </c>
      <c r="AN78" s="62">
        <f t="shared" si="7"/>
        <v>1.3888888888888888</v>
      </c>
      <c r="AO78" s="62">
        <f t="shared" si="7"/>
        <v>-0.09825327510917031</v>
      </c>
      <c r="AP78" s="62">
        <f t="shared" si="7"/>
        <v>2.1798780487804876</v>
      </c>
      <c r="AQ78" s="62">
        <f t="shared" si="7"/>
        <v>0.8524173027989822</v>
      </c>
      <c r="AR78" s="62">
        <f t="shared" si="7"/>
        <v>-1.7957994842615053</v>
      </c>
      <c r="AS78" s="62">
        <f t="shared" si="7"/>
        <v>-1.6624843161856961</v>
      </c>
      <c r="AT78" s="62">
        <f t="shared" si="7"/>
        <v>-1.0681013061715336</v>
      </c>
      <c r="AU78" s="62">
        <f t="shared" si="7"/>
        <v>-2.176673210409313</v>
      </c>
      <c r="AV78" s="62">
        <f t="shared" si="7"/>
        <v>-0.9261456075986468</v>
      </c>
      <c r="AW78" s="62">
        <f t="shared" si="7"/>
        <v>-5.7475138384431155</v>
      </c>
      <c r="AX78" s="62">
        <f t="shared" si="7"/>
        <v>2.109650972595067</v>
      </c>
      <c r="AY78" s="62">
        <f t="shared" si="7"/>
        <v>-2.7478891264093344</v>
      </c>
      <c r="AZ78" s="62">
        <f t="shared" si="7"/>
        <v>-0.3047851410160309</v>
      </c>
      <c r="BA78" s="62">
        <f t="shared" si="3"/>
        <v>-4.082627409285893</v>
      </c>
    </row>
    <row r="79" spans="1:53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7"/>
        <v>#DIV/0!</v>
      </c>
      <c r="AL79" s="104" t="e">
        <f t="shared" si="7"/>
        <v>#DIV/0!</v>
      </c>
      <c r="AM79" s="104" t="e">
        <f t="shared" si="7"/>
        <v>#DIV/0!</v>
      </c>
      <c r="AN79" s="104" t="e">
        <f t="shared" si="7"/>
        <v>#DIV/0!</v>
      </c>
      <c r="AO79" s="104" t="e">
        <f t="shared" si="7"/>
        <v>#DIV/0!</v>
      </c>
      <c r="AP79" s="104" t="e">
        <f t="shared" si="7"/>
        <v>#DIV/0!</v>
      </c>
      <c r="AQ79" s="104" t="e">
        <f t="shared" si="7"/>
        <v>#DIV/0!</v>
      </c>
      <c r="AR79" s="104" t="e">
        <f t="shared" si="7"/>
        <v>#DIV/0!</v>
      </c>
      <c r="AS79" s="104" t="e">
        <f t="shared" si="7"/>
        <v>#DIV/0!</v>
      </c>
      <c r="AT79" s="104" t="e">
        <f t="shared" si="7"/>
        <v>#DIV/0!</v>
      </c>
      <c r="AU79" s="104" t="e">
        <f t="shared" si="7"/>
        <v>#DIV/0!</v>
      </c>
      <c r="AV79" s="104" t="e">
        <f t="shared" si="7"/>
        <v>#DIV/0!</v>
      </c>
      <c r="AW79" s="104" t="e">
        <f t="shared" si="7"/>
        <v>#DIV/0!</v>
      </c>
      <c r="AX79" s="104" t="e">
        <f t="shared" si="7"/>
        <v>#DIV/0!</v>
      </c>
      <c r="AY79" s="104" t="e">
        <f t="shared" si="7"/>
        <v>#DIV/0!</v>
      </c>
      <c r="AZ79" s="104" t="e">
        <f t="shared" si="7"/>
        <v>#DIV/0!</v>
      </c>
      <c r="BA79" s="104" t="e">
        <f t="shared" si="3"/>
        <v>#DIV/0!</v>
      </c>
    </row>
    <row r="80" spans="1:53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7"/>
        <v>#DIV/0!</v>
      </c>
      <c r="AL80" s="104" t="e">
        <f t="shared" si="7"/>
        <v>#DIV/0!</v>
      </c>
      <c r="AM80" s="104" t="e">
        <f t="shared" si="7"/>
        <v>#DIV/0!</v>
      </c>
      <c r="AN80" s="104" t="e">
        <f t="shared" si="7"/>
        <v>#DIV/0!</v>
      </c>
      <c r="AO80" s="104" t="e">
        <f t="shared" si="7"/>
        <v>#DIV/0!</v>
      </c>
      <c r="AP80" s="104" t="e">
        <f t="shared" si="7"/>
        <v>#DIV/0!</v>
      </c>
      <c r="AQ80" s="104" t="e">
        <f t="shared" si="7"/>
        <v>#DIV/0!</v>
      </c>
      <c r="AR80" s="104" t="e">
        <f t="shared" si="7"/>
        <v>#DIV/0!</v>
      </c>
      <c r="AS80" s="104" t="e">
        <f t="shared" si="7"/>
        <v>#DIV/0!</v>
      </c>
      <c r="AT80" s="104" t="e">
        <f t="shared" si="7"/>
        <v>#DIV/0!</v>
      </c>
      <c r="AU80" s="104" t="e">
        <f t="shared" si="7"/>
        <v>#DIV/0!</v>
      </c>
      <c r="AV80" s="104" t="e">
        <f t="shared" si="7"/>
        <v>#DIV/0!</v>
      </c>
      <c r="AW80" s="104" t="e">
        <f t="shared" si="7"/>
        <v>#DIV/0!</v>
      </c>
      <c r="AX80" s="104" t="e">
        <f t="shared" si="7"/>
        <v>#DIV/0!</v>
      </c>
      <c r="AY80" s="104" t="e">
        <f t="shared" si="7"/>
        <v>#DIV/0!</v>
      </c>
      <c r="AZ80" s="104" t="e">
        <f t="shared" si="7"/>
        <v>#DIV/0!</v>
      </c>
      <c r="BA80" s="104" t="e">
        <f t="shared" si="3"/>
        <v>#DIV/0!</v>
      </c>
    </row>
    <row r="81" spans="1:53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7"/>
        <v>#DIV/0!</v>
      </c>
      <c r="AL81" s="104" t="e">
        <f t="shared" si="7"/>
        <v>#DIV/0!</v>
      </c>
      <c r="AM81" s="104" t="e">
        <f t="shared" si="7"/>
        <v>#DIV/0!</v>
      </c>
      <c r="AN81" s="104" t="e">
        <f t="shared" si="7"/>
        <v>#DIV/0!</v>
      </c>
      <c r="AO81" s="104" t="e">
        <f t="shared" si="7"/>
        <v>#DIV/0!</v>
      </c>
      <c r="AP81" s="104" t="e">
        <f t="shared" si="7"/>
        <v>#DIV/0!</v>
      </c>
      <c r="AQ81" s="104" t="e">
        <f t="shared" si="7"/>
        <v>#DIV/0!</v>
      </c>
      <c r="AR81" s="104" t="e">
        <f t="shared" si="7"/>
        <v>#DIV/0!</v>
      </c>
      <c r="AS81" s="104" t="e">
        <f t="shared" si="7"/>
        <v>#DIV/0!</v>
      </c>
      <c r="AT81" s="104" t="e">
        <f t="shared" si="7"/>
        <v>#DIV/0!</v>
      </c>
      <c r="AU81" s="104" t="e">
        <f t="shared" si="7"/>
        <v>#DIV/0!</v>
      </c>
      <c r="AV81" s="104" t="e">
        <f t="shared" si="7"/>
        <v>#DIV/0!</v>
      </c>
      <c r="AW81" s="104" t="e">
        <f t="shared" si="7"/>
        <v>#DIV/0!</v>
      </c>
      <c r="AX81" s="104" t="e">
        <f t="shared" si="7"/>
        <v>#DIV/0!</v>
      </c>
      <c r="AY81" s="104" t="e">
        <f t="shared" si="7"/>
        <v>#DIV/0!</v>
      </c>
      <c r="AZ81" s="104" t="e">
        <f t="shared" si="7"/>
        <v>#DIV/0!</v>
      </c>
      <c r="BA81" s="104" t="e">
        <f t="shared" si="3"/>
        <v>#DIV/0!</v>
      </c>
    </row>
    <row r="82" spans="1:53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7"/>
        <v>#DIV/0!</v>
      </c>
      <c r="AL82" s="104" t="e">
        <f t="shared" si="7"/>
        <v>#DIV/0!</v>
      </c>
      <c r="AM82" s="104" t="e">
        <f t="shared" si="7"/>
        <v>#DIV/0!</v>
      </c>
      <c r="AN82" s="104" t="e">
        <f t="shared" si="7"/>
        <v>#DIV/0!</v>
      </c>
      <c r="AO82" s="104" t="e">
        <f t="shared" si="7"/>
        <v>#DIV/0!</v>
      </c>
      <c r="AP82" s="104" t="e">
        <f t="shared" si="7"/>
        <v>#DIV/0!</v>
      </c>
      <c r="AQ82" s="104" t="e">
        <f t="shared" si="7"/>
        <v>#DIV/0!</v>
      </c>
      <c r="AR82" s="104" t="e">
        <f t="shared" si="7"/>
        <v>#DIV/0!</v>
      </c>
      <c r="AS82" s="104" t="e">
        <f t="shared" si="7"/>
        <v>#DIV/0!</v>
      </c>
      <c r="AT82" s="104" t="e">
        <f t="shared" si="7"/>
        <v>#DIV/0!</v>
      </c>
      <c r="AU82" s="104" t="e">
        <f t="shared" si="7"/>
        <v>#DIV/0!</v>
      </c>
      <c r="AV82" s="104" t="e">
        <f t="shared" si="7"/>
        <v>#DIV/0!</v>
      </c>
      <c r="AW82" s="104" t="e">
        <f t="shared" si="7"/>
        <v>#DIV/0!</v>
      </c>
      <c r="AX82" s="104" t="e">
        <f t="shared" si="7"/>
        <v>#DIV/0!</v>
      </c>
      <c r="AY82" s="104" t="e">
        <f t="shared" si="7"/>
        <v>#DIV/0!</v>
      </c>
      <c r="AZ82" s="104" t="e">
        <f t="shared" si="7"/>
        <v>#DIV/0!</v>
      </c>
      <c r="BA82" s="104" t="e">
        <f t="shared" si="3"/>
        <v>#DIV/0!</v>
      </c>
    </row>
    <row r="83" spans="1:53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7"/>
        <v>#DIV/0!</v>
      </c>
      <c r="AL83" s="104" t="e">
        <f t="shared" si="7"/>
        <v>#DIV/0!</v>
      </c>
      <c r="AM83" s="104" t="e">
        <f t="shared" si="7"/>
        <v>#DIV/0!</v>
      </c>
      <c r="AN83" s="104" t="e">
        <f t="shared" si="7"/>
        <v>#DIV/0!</v>
      </c>
      <c r="AO83" s="104" t="e">
        <f t="shared" si="7"/>
        <v>#DIV/0!</v>
      </c>
      <c r="AP83" s="104" t="e">
        <f t="shared" si="7"/>
        <v>#DIV/0!</v>
      </c>
      <c r="AQ83" s="104" t="e">
        <f t="shared" si="7"/>
        <v>#DIV/0!</v>
      </c>
      <c r="AR83" s="104" t="e">
        <f t="shared" si="7"/>
        <v>#DIV/0!</v>
      </c>
      <c r="AS83" s="104" t="e">
        <f t="shared" si="7"/>
        <v>#DIV/0!</v>
      </c>
      <c r="AT83" s="104" t="e">
        <f t="shared" si="7"/>
        <v>#DIV/0!</v>
      </c>
      <c r="AU83" s="104" t="e">
        <f t="shared" si="7"/>
        <v>#DIV/0!</v>
      </c>
      <c r="AV83" s="104" t="e">
        <f t="shared" si="7"/>
        <v>#DIV/0!</v>
      </c>
      <c r="AW83" s="104" t="e">
        <f t="shared" si="7"/>
        <v>#DIV/0!</v>
      </c>
      <c r="AX83" s="104" t="e">
        <f t="shared" si="7"/>
        <v>#DIV/0!</v>
      </c>
      <c r="AY83" s="104" t="e">
        <f t="shared" si="7"/>
        <v>#DIV/0!</v>
      </c>
      <c r="AZ83" s="104" t="e">
        <f t="shared" si="7"/>
        <v>#DIV/0!</v>
      </c>
      <c r="BA83" s="104" t="e">
        <f t="shared" si="3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7"/>
        <v>#DIV/0!</v>
      </c>
      <c r="AL84" s="62" t="e">
        <f t="shared" si="7"/>
        <v>#DIV/0!</v>
      </c>
      <c r="AM84" s="62" t="e">
        <f t="shared" si="7"/>
        <v>#DIV/0!</v>
      </c>
      <c r="AN84" s="62" t="e">
        <f t="shared" si="7"/>
        <v>#DIV/0!</v>
      </c>
      <c r="AO84" s="62" t="e">
        <f t="shared" si="7"/>
        <v>#DIV/0!</v>
      </c>
      <c r="AP84" s="62" t="e">
        <f t="shared" si="7"/>
        <v>#DIV/0!</v>
      </c>
      <c r="AQ84" s="62" t="e">
        <f t="shared" si="7"/>
        <v>#DIV/0!</v>
      </c>
      <c r="AR84" s="62" t="e">
        <f t="shared" si="7"/>
        <v>#DIV/0!</v>
      </c>
      <c r="AS84" s="62" t="e">
        <f t="shared" si="7"/>
        <v>#DIV/0!</v>
      </c>
      <c r="AT84" s="62" t="e">
        <f t="shared" si="7"/>
        <v>#DIV/0!</v>
      </c>
      <c r="AU84" s="62" t="e">
        <f t="shared" si="7"/>
        <v>#DIV/0!</v>
      </c>
      <c r="AV84" s="62" t="e">
        <f t="shared" si="7"/>
        <v>#DIV/0!</v>
      </c>
      <c r="AW84" s="62" t="e">
        <f t="shared" si="7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7"/>
        <v>#DIV/0!</v>
      </c>
      <c r="AL85" s="104" t="e">
        <f t="shared" si="7"/>
        <v>#DIV/0!</v>
      </c>
      <c r="AM85" s="104" t="e">
        <f t="shared" si="7"/>
        <v>#DIV/0!</v>
      </c>
      <c r="AN85" s="104" t="e">
        <f t="shared" si="7"/>
        <v>#DIV/0!</v>
      </c>
      <c r="AO85" s="104" t="e">
        <f t="shared" si="7"/>
        <v>#DIV/0!</v>
      </c>
      <c r="AP85" s="104" t="e">
        <f t="shared" si="7"/>
        <v>#DIV/0!</v>
      </c>
      <c r="AQ85" s="104" t="e">
        <f t="shared" si="7"/>
        <v>#DIV/0!</v>
      </c>
      <c r="AR85" s="104" t="e">
        <f t="shared" si="7"/>
        <v>#DIV/0!</v>
      </c>
      <c r="AS85" s="104" t="e">
        <f t="shared" si="7"/>
        <v>#DIV/0!</v>
      </c>
      <c r="AT85" s="104" t="e">
        <f t="shared" si="7"/>
        <v>#DIV/0!</v>
      </c>
      <c r="AU85" s="104" t="e">
        <f t="shared" si="7"/>
        <v>#DIV/0!</v>
      </c>
      <c r="AV85" s="104" t="e">
        <f t="shared" si="7"/>
        <v>#DIV/0!</v>
      </c>
      <c r="AW85" s="104" t="e">
        <f t="shared" si="7"/>
        <v>#DIV/0!</v>
      </c>
      <c r="AX85" s="104" t="e">
        <f t="shared" si="7"/>
        <v>#DIV/0!</v>
      </c>
      <c r="AY85" s="104" t="e">
        <f t="shared" si="7"/>
        <v>#DIV/0!</v>
      </c>
      <c r="AZ85" s="104" t="e">
        <f t="shared" si="7"/>
        <v>#DIV/0!</v>
      </c>
      <c r="BA85" s="104" t="e">
        <f t="shared" si="3"/>
        <v>#DIV/0!</v>
      </c>
    </row>
    <row r="86" spans="1:53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7"/>
        <v>#DIV/0!</v>
      </c>
      <c r="AL86" s="104" t="e">
        <f t="shared" si="7"/>
        <v>#DIV/0!</v>
      </c>
      <c r="AM86" s="104" t="e">
        <f t="shared" si="7"/>
        <v>#DIV/0!</v>
      </c>
      <c r="AN86" s="104" t="e">
        <f t="shared" si="7"/>
        <v>#DIV/0!</v>
      </c>
      <c r="AO86" s="104" t="e">
        <f t="shared" si="7"/>
        <v>#DIV/0!</v>
      </c>
      <c r="AP86" s="104" t="e">
        <f t="shared" si="7"/>
        <v>#DIV/0!</v>
      </c>
      <c r="AQ86" s="104" t="e">
        <f t="shared" si="7"/>
        <v>#DIV/0!</v>
      </c>
      <c r="AR86" s="104" t="e">
        <f t="shared" si="7"/>
        <v>#DIV/0!</v>
      </c>
      <c r="AS86" s="104" t="e">
        <f t="shared" si="7"/>
        <v>#DIV/0!</v>
      </c>
      <c r="AT86" s="104" t="e">
        <f t="shared" si="7"/>
        <v>#DIV/0!</v>
      </c>
      <c r="AU86" s="104" t="e">
        <f t="shared" si="7"/>
        <v>#DIV/0!</v>
      </c>
      <c r="AV86" s="104" t="e">
        <f t="shared" si="7"/>
        <v>#DIV/0!</v>
      </c>
      <c r="AW86" s="104" t="e">
        <f t="shared" si="7"/>
        <v>#DIV/0!</v>
      </c>
      <c r="AX86" s="104" t="e">
        <f t="shared" si="7"/>
        <v>#DIV/0!</v>
      </c>
      <c r="AY86" s="104" t="e">
        <f t="shared" si="7"/>
        <v>#DIV/0!</v>
      </c>
      <c r="AZ86" s="104" t="e">
        <f t="shared" si="7"/>
        <v>#DIV/0!</v>
      </c>
      <c r="BA86" s="104" t="e">
        <f t="shared" si="3"/>
        <v>#DIV/0!</v>
      </c>
    </row>
    <row r="87" spans="1:53" ht="15">
      <c r="A87" s="60">
        <v>80</v>
      </c>
      <c r="B87" s="60" t="s">
        <v>79</v>
      </c>
      <c r="C87" s="150">
        <v>300</v>
      </c>
      <c r="D87" s="150">
        <v>0</v>
      </c>
      <c r="E87" s="151">
        <v>97</v>
      </c>
      <c r="F87" s="150">
        <v>203</v>
      </c>
      <c r="G87" s="150">
        <v>15</v>
      </c>
      <c r="H87" s="150">
        <v>0</v>
      </c>
      <c r="I87" s="150">
        <v>0</v>
      </c>
      <c r="J87" s="151">
        <v>1278864</v>
      </c>
      <c r="K87" s="150">
        <v>2302</v>
      </c>
      <c r="L87" s="150">
        <v>2121805</v>
      </c>
      <c r="M87" s="152">
        <v>1.14</v>
      </c>
      <c r="N87" s="152">
        <v>674.87</v>
      </c>
      <c r="O87" s="151">
        <v>763351</v>
      </c>
      <c r="P87" s="151">
        <v>1358406</v>
      </c>
      <c r="Q87" s="151">
        <v>537389</v>
      </c>
      <c r="R87" s="152">
        <v>479.02708183600015</v>
      </c>
      <c r="S87" s="152">
        <v>89.04248289099986</v>
      </c>
      <c r="T87" s="60">
        <v>298</v>
      </c>
      <c r="U87" s="60">
        <v>0</v>
      </c>
      <c r="V87" s="60">
        <v>97</v>
      </c>
      <c r="W87" s="60">
        <v>201</v>
      </c>
      <c r="X87" s="60">
        <v>15</v>
      </c>
      <c r="Y87" s="60">
        <v>0</v>
      </c>
      <c r="Z87" s="60">
        <v>0</v>
      </c>
      <c r="AA87" s="60">
        <v>1263328</v>
      </c>
      <c r="AB87" s="60">
        <v>2273</v>
      </c>
      <c r="AC87" s="60">
        <v>2058646</v>
      </c>
      <c r="AD87" s="60">
        <v>1.07</v>
      </c>
      <c r="AE87" s="60">
        <v>622.97</v>
      </c>
      <c r="AF87" s="60">
        <v>758525</v>
      </c>
      <c r="AG87" s="60">
        <v>1329231</v>
      </c>
      <c r="AH87" s="60">
        <v>524882</v>
      </c>
      <c r="AI87" s="60">
        <v>476.10517948199976</v>
      </c>
      <c r="AJ87" s="60">
        <v>88.5068013279998</v>
      </c>
      <c r="AK87" s="62">
        <f aca="true" t="shared" si="8" ref="AK87:AZ89">(C87-T87)/T87*100</f>
        <v>0.6711409395973155</v>
      </c>
      <c r="AL87" s="62" t="e">
        <f t="shared" si="8"/>
        <v>#DIV/0!</v>
      </c>
      <c r="AM87" s="62">
        <f t="shared" si="8"/>
        <v>0</v>
      </c>
      <c r="AN87" s="62">
        <f t="shared" si="8"/>
        <v>0.9950248756218906</v>
      </c>
      <c r="AO87" s="62">
        <f t="shared" si="8"/>
        <v>0</v>
      </c>
      <c r="AP87" s="62" t="e">
        <f t="shared" si="8"/>
        <v>#DIV/0!</v>
      </c>
      <c r="AQ87" s="62" t="e">
        <f t="shared" si="8"/>
        <v>#DIV/0!</v>
      </c>
      <c r="AR87" s="62">
        <f t="shared" si="8"/>
        <v>1.2297677246130856</v>
      </c>
      <c r="AS87" s="62">
        <f t="shared" si="8"/>
        <v>1.2758468983721953</v>
      </c>
      <c r="AT87" s="62">
        <f t="shared" si="8"/>
        <v>3.0679874053139784</v>
      </c>
      <c r="AU87" s="102">
        <f t="shared" si="8"/>
        <v>6.542056074766339</v>
      </c>
      <c r="AV87" s="62">
        <f t="shared" si="8"/>
        <v>8.3310592805432</v>
      </c>
      <c r="AW87" s="62">
        <f t="shared" si="8"/>
        <v>0.6362347977983587</v>
      </c>
      <c r="AX87" s="62">
        <f t="shared" si="8"/>
        <v>2.194878091166998</v>
      </c>
      <c r="AY87" s="62">
        <f t="shared" si="8"/>
        <v>2.3828212817357044</v>
      </c>
      <c r="AZ87" s="62">
        <f t="shared" si="8"/>
        <v>0.6137094238670983</v>
      </c>
      <c r="BA87" s="62">
        <f t="shared" si="3"/>
        <v>0.6052433880362156</v>
      </c>
    </row>
    <row r="88" spans="1:53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8"/>
        <v>#DIV/0!</v>
      </c>
      <c r="AL88" s="104" t="e">
        <f t="shared" si="8"/>
        <v>#DIV/0!</v>
      </c>
      <c r="AM88" s="104" t="e">
        <f t="shared" si="8"/>
        <v>#DIV/0!</v>
      </c>
      <c r="AN88" s="104" t="e">
        <f t="shared" si="8"/>
        <v>#DIV/0!</v>
      </c>
      <c r="AO88" s="104" t="e">
        <f t="shared" si="8"/>
        <v>#DIV/0!</v>
      </c>
      <c r="AP88" s="104" t="e">
        <f t="shared" si="8"/>
        <v>#DIV/0!</v>
      </c>
      <c r="AQ88" s="104" t="e">
        <f t="shared" si="8"/>
        <v>#DIV/0!</v>
      </c>
      <c r="AR88" s="104" t="e">
        <f t="shared" si="8"/>
        <v>#DIV/0!</v>
      </c>
      <c r="AS88" s="104" t="e">
        <f t="shared" si="8"/>
        <v>#DIV/0!</v>
      </c>
      <c r="AT88" s="104" t="e">
        <f t="shared" si="8"/>
        <v>#DIV/0!</v>
      </c>
      <c r="AU88" s="104" t="e">
        <f t="shared" si="8"/>
        <v>#DIV/0!</v>
      </c>
      <c r="AV88" s="104" t="e">
        <f t="shared" si="8"/>
        <v>#DIV/0!</v>
      </c>
      <c r="AW88" s="104" t="e">
        <f t="shared" si="8"/>
        <v>#DIV/0!</v>
      </c>
      <c r="AX88" s="104" t="e">
        <f t="shared" si="8"/>
        <v>#DIV/0!</v>
      </c>
      <c r="AY88" s="104" t="e">
        <f t="shared" si="8"/>
        <v>#DIV/0!</v>
      </c>
      <c r="AZ88" s="104" t="e">
        <f t="shared" si="8"/>
        <v>#DIV/0!</v>
      </c>
      <c r="BA88" s="104" t="e">
        <f>(S88-AJ88)/AJ88*100</f>
        <v>#DIV/0!</v>
      </c>
    </row>
    <row r="89" spans="1:53" ht="15">
      <c r="A89" s="103">
        <v>82</v>
      </c>
      <c r="B89" s="103" t="s">
        <v>116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 t="e">
        <f t="shared" si="8"/>
        <v>#DIV/0!</v>
      </c>
      <c r="AL89" s="104" t="e">
        <f t="shared" si="8"/>
        <v>#DIV/0!</v>
      </c>
      <c r="AM89" s="104" t="e">
        <f t="shared" si="8"/>
        <v>#DIV/0!</v>
      </c>
      <c r="AN89" s="104" t="e">
        <f t="shared" si="8"/>
        <v>#DIV/0!</v>
      </c>
      <c r="AO89" s="104" t="e">
        <f t="shared" si="8"/>
        <v>#DIV/0!</v>
      </c>
      <c r="AP89" s="104" t="e">
        <f t="shared" si="8"/>
        <v>#DIV/0!</v>
      </c>
      <c r="AQ89" s="104" t="e">
        <f t="shared" si="8"/>
        <v>#DIV/0!</v>
      </c>
      <c r="AR89" s="104" t="e">
        <f t="shared" si="8"/>
        <v>#DIV/0!</v>
      </c>
      <c r="AS89" s="104" t="e">
        <f t="shared" si="8"/>
        <v>#DIV/0!</v>
      </c>
      <c r="AT89" s="104" t="e">
        <f t="shared" si="8"/>
        <v>#DIV/0!</v>
      </c>
      <c r="AU89" s="104" t="e">
        <f t="shared" si="8"/>
        <v>#DIV/0!</v>
      </c>
      <c r="AV89" s="104" t="e">
        <f t="shared" si="8"/>
        <v>#DIV/0!</v>
      </c>
      <c r="AW89" s="104" t="e">
        <f t="shared" si="8"/>
        <v>#DIV/0!</v>
      </c>
      <c r="AX89" s="104" t="e">
        <f t="shared" si="8"/>
        <v>#DIV/0!</v>
      </c>
      <c r="AY89" s="104" t="e">
        <f t="shared" si="8"/>
        <v>#DIV/0!</v>
      </c>
      <c r="AZ89" s="104" t="e">
        <f>(R89-AI89)/AI89*100</f>
        <v>#DIV/0!</v>
      </c>
      <c r="BA89" s="104" t="e">
        <f>(S89-AJ89)/AJ89*100</f>
        <v>#DIV/0!</v>
      </c>
    </row>
  </sheetData>
  <sheetProtection/>
  <mergeCells count="38">
    <mergeCell ref="AR2:AV2"/>
    <mergeCell ref="AX3:AY3"/>
    <mergeCell ref="AZ3:BA3"/>
    <mergeCell ref="B5:S5"/>
    <mergeCell ref="AU3:AV3"/>
    <mergeCell ref="AK2:AL2"/>
    <mergeCell ref="AM2:AN2"/>
    <mergeCell ref="AO2:AP2"/>
    <mergeCell ref="AQ2:AQ3"/>
    <mergeCell ref="AW2:BA2"/>
    <mergeCell ref="AS3:AT3"/>
    <mergeCell ref="AK1:BA1"/>
    <mergeCell ref="B2:B3"/>
    <mergeCell ref="C2:D2"/>
    <mergeCell ref="E2:F2"/>
    <mergeCell ref="G2:H2"/>
    <mergeCell ref="I2:I3"/>
    <mergeCell ref="J2:N2"/>
    <mergeCell ref="K3:L3"/>
    <mergeCell ref="M3:N3"/>
    <mergeCell ref="A1:A7"/>
    <mergeCell ref="B1:S1"/>
    <mergeCell ref="T1:AJ1"/>
    <mergeCell ref="X2:Y2"/>
    <mergeCell ref="Z2:Z3"/>
    <mergeCell ref="AF2:AJ2"/>
    <mergeCell ref="AG3:AH3"/>
    <mergeCell ref="AI3:AJ3"/>
    <mergeCell ref="P3:Q3"/>
    <mergeCell ref="R3:S3"/>
    <mergeCell ref="B6:S6"/>
    <mergeCell ref="B7:S7"/>
    <mergeCell ref="O2:S2"/>
    <mergeCell ref="T2:U2"/>
    <mergeCell ref="V2:W2"/>
    <mergeCell ref="AA2:AE2"/>
    <mergeCell ref="AB3:AC3"/>
    <mergeCell ref="AD3:A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55">
      <selection activeCell="O17" sqref="O17"/>
    </sheetView>
  </sheetViews>
  <sheetFormatPr defaultColWidth="9.140625" defaultRowHeight="15"/>
  <cols>
    <col min="1" max="1" width="5.00390625" style="0" customWidth="1"/>
    <col min="2" max="2" width="21.00390625" style="0" customWidth="1"/>
    <col min="4" max="4" width="7.8515625" style="0" customWidth="1"/>
    <col min="5" max="5" width="8.28125" style="0" customWidth="1"/>
    <col min="6" max="6" width="7.421875" style="0" customWidth="1"/>
    <col min="7" max="7" width="8.421875" style="0" customWidth="1"/>
    <col min="8" max="8" width="7.421875" style="0" customWidth="1"/>
    <col min="9" max="9" width="8.28125" style="0" customWidth="1"/>
    <col min="11" max="11" width="7.421875" style="0" customWidth="1"/>
    <col min="12" max="12" width="10.57421875" style="0" customWidth="1"/>
    <col min="13" max="13" width="8.00390625" style="0" customWidth="1"/>
    <col min="14" max="14" width="9.28125" style="0" customWidth="1"/>
    <col min="15" max="15" width="10.57421875" style="0" customWidth="1"/>
    <col min="16" max="16" width="10.28125" style="0" customWidth="1"/>
    <col min="18" max="18" width="11.28125" style="0" customWidth="1"/>
  </cols>
  <sheetData>
    <row r="1" spans="1:19" ht="18.75">
      <c r="A1" s="919"/>
      <c r="B1" s="920" t="s">
        <v>126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9" ht="15.75">
      <c r="A2" s="919"/>
      <c r="B2" s="921" t="s">
        <v>0</v>
      </c>
      <c r="C2" s="921" t="s">
        <v>1</v>
      </c>
      <c r="D2" s="921"/>
      <c r="E2" s="921" t="s">
        <v>1</v>
      </c>
      <c r="F2" s="921"/>
      <c r="G2" s="921" t="s">
        <v>2</v>
      </c>
      <c r="H2" s="921"/>
      <c r="I2" s="924" t="s">
        <v>3</v>
      </c>
      <c r="J2" s="921" t="s">
        <v>4</v>
      </c>
      <c r="K2" s="921"/>
      <c r="L2" s="921"/>
      <c r="M2" s="921"/>
      <c r="N2" s="921"/>
      <c r="O2" s="921" t="s">
        <v>5</v>
      </c>
      <c r="P2" s="921"/>
      <c r="Q2" s="921"/>
      <c r="R2" s="921"/>
      <c r="S2" s="921"/>
    </row>
    <row r="3" spans="1:19" ht="102.75">
      <c r="A3" s="919"/>
      <c r="B3" s="92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7</v>
      </c>
      <c r="I3" s="925"/>
      <c r="J3" s="1" t="s">
        <v>11</v>
      </c>
      <c r="K3" s="929" t="s">
        <v>12</v>
      </c>
      <c r="L3" s="929"/>
      <c r="M3" s="922" t="s">
        <v>13</v>
      </c>
      <c r="N3" s="923"/>
      <c r="O3" s="2" t="s">
        <v>11</v>
      </c>
      <c r="P3" s="922" t="s">
        <v>12</v>
      </c>
      <c r="Q3" s="923"/>
      <c r="R3" s="922" t="s">
        <v>13</v>
      </c>
      <c r="S3" s="923"/>
    </row>
    <row r="4" spans="1:19" ht="15">
      <c r="A4" s="3"/>
      <c r="B4" s="4"/>
      <c r="C4" s="5"/>
      <c r="D4" s="5"/>
      <c r="E4" s="5"/>
      <c r="F4" s="5"/>
      <c r="G4" s="5"/>
      <c r="H4" s="5"/>
      <c r="I4" s="5"/>
      <c r="J4" s="5"/>
      <c r="K4" s="6" t="s">
        <v>14</v>
      </c>
      <c r="L4" s="6" t="s">
        <v>2</v>
      </c>
      <c r="M4" s="6" t="s">
        <v>14</v>
      </c>
      <c r="N4" s="6" t="s">
        <v>2</v>
      </c>
      <c r="O4" s="6"/>
      <c r="P4" s="6" t="s">
        <v>14</v>
      </c>
      <c r="Q4" s="6" t="s">
        <v>2</v>
      </c>
      <c r="R4" s="6" t="s">
        <v>14</v>
      </c>
      <c r="S4" s="6" t="s">
        <v>2</v>
      </c>
    </row>
    <row r="5" spans="1:19" ht="15">
      <c r="A5" s="3"/>
      <c r="B5" s="928" t="s">
        <v>15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</row>
    <row r="6" spans="1:19" ht="15">
      <c r="A6" s="3"/>
      <c r="B6" s="928" t="s">
        <v>16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19" ht="15">
      <c r="A7" s="7" t="s">
        <v>17</v>
      </c>
      <c r="B7" s="928" t="s">
        <v>18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</row>
    <row r="8" spans="1:19" ht="15">
      <c r="A8" s="3">
        <v>1</v>
      </c>
      <c r="B8" s="8" t="s">
        <v>19</v>
      </c>
      <c r="C8" s="362">
        <v>316</v>
      </c>
      <c r="D8" s="362">
        <v>0</v>
      </c>
      <c r="E8" s="362">
        <v>207</v>
      </c>
      <c r="F8" s="362">
        <v>109</v>
      </c>
      <c r="G8" s="362">
        <v>2</v>
      </c>
      <c r="H8" s="362">
        <v>0</v>
      </c>
      <c r="I8" s="554">
        <v>0</v>
      </c>
      <c r="J8" s="362">
        <v>0</v>
      </c>
      <c r="K8" s="362">
        <v>0</v>
      </c>
      <c r="L8" s="362">
        <v>0</v>
      </c>
      <c r="M8" s="529">
        <v>0</v>
      </c>
      <c r="N8" s="529">
        <v>0</v>
      </c>
      <c r="O8" s="362">
        <v>1369031</v>
      </c>
      <c r="P8" s="362">
        <v>1997653</v>
      </c>
      <c r="Q8" s="362">
        <v>74280</v>
      </c>
      <c r="R8" s="529">
        <v>4849.4932</v>
      </c>
      <c r="S8" s="529">
        <v>140.965</v>
      </c>
    </row>
    <row r="9" spans="1:19" ht="15">
      <c r="A9" s="3">
        <v>2</v>
      </c>
      <c r="B9" s="8" t="s">
        <v>20</v>
      </c>
      <c r="C9" s="390">
        <v>1063</v>
      </c>
      <c r="D9" s="390">
        <v>0</v>
      </c>
      <c r="E9" s="390">
        <v>501</v>
      </c>
      <c r="F9" s="390">
        <v>562</v>
      </c>
      <c r="G9" s="390">
        <v>2294</v>
      </c>
      <c r="H9" s="390">
        <v>0</v>
      </c>
      <c r="I9" s="390">
        <v>1743</v>
      </c>
      <c r="J9" s="390">
        <v>121078</v>
      </c>
      <c r="K9" s="390">
        <v>7499</v>
      </c>
      <c r="L9" s="390">
        <v>112947</v>
      </c>
      <c r="M9" s="391">
        <v>32.2</v>
      </c>
      <c r="N9" s="391">
        <v>294.20000000000005</v>
      </c>
      <c r="O9" s="390">
        <v>7165109</v>
      </c>
      <c r="P9" s="390">
        <v>7564430</v>
      </c>
      <c r="Q9" s="390">
        <v>338469</v>
      </c>
      <c r="R9" s="391">
        <v>18475.1</v>
      </c>
      <c r="S9" s="391">
        <v>508.7</v>
      </c>
    </row>
    <row r="10" spans="1:19" ht="15">
      <c r="A10" s="3">
        <v>3</v>
      </c>
      <c r="B10" s="8" t="s">
        <v>21</v>
      </c>
      <c r="C10" s="26">
        <v>2130</v>
      </c>
      <c r="D10" s="26">
        <v>0</v>
      </c>
      <c r="E10" s="26">
        <v>1449</v>
      </c>
      <c r="F10" s="26">
        <v>681</v>
      </c>
      <c r="G10" s="26">
        <v>4062</v>
      </c>
      <c r="H10" s="26">
        <v>0</v>
      </c>
      <c r="I10" s="26">
        <v>4062</v>
      </c>
      <c r="J10" s="541">
        <v>68649</v>
      </c>
      <c r="K10" s="541">
        <v>908</v>
      </c>
      <c r="L10" s="26">
        <v>82164</v>
      </c>
      <c r="M10" s="542">
        <v>3</v>
      </c>
      <c r="N10" s="543">
        <v>220.39999999999998</v>
      </c>
      <c r="O10" s="26">
        <v>8425637</v>
      </c>
      <c r="P10" s="544">
        <f>SUM('[1]JUN12_summary'!$D$3,'[1]JUN12_summary'!$D$8,'[1]JUN12_summary'!$D$11,'[1]JUN12_summary'!$D$24)</f>
        <v>7825447</v>
      </c>
      <c r="Q10" s="26">
        <v>633853</v>
      </c>
      <c r="R10" s="296">
        <v>31462</v>
      </c>
      <c r="S10" s="296">
        <v>893.4000000000001</v>
      </c>
    </row>
    <row r="11" spans="1:19" ht="15">
      <c r="A11" s="3">
        <v>4</v>
      </c>
      <c r="B11" s="8" t="s">
        <v>22</v>
      </c>
      <c r="C11" s="545">
        <v>1727</v>
      </c>
      <c r="D11" s="545">
        <v>0</v>
      </c>
      <c r="E11" s="545">
        <v>876</v>
      </c>
      <c r="F11" s="545">
        <v>851</v>
      </c>
      <c r="G11" s="545">
        <v>1943</v>
      </c>
      <c r="H11" s="545">
        <v>501</v>
      </c>
      <c r="I11" s="545">
        <v>2444</v>
      </c>
      <c r="J11" s="545">
        <v>120448</v>
      </c>
      <c r="K11" s="545">
        <v>8940</v>
      </c>
      <c r="L11" s="545">
        <v>88492</v>
      </c>
      <c r="M11" s="546">
        <v>62.599999999999994</v>
      </c>
      <c r="N11" s="546">
        <v>243.6</v>
      </c>
      <c r="O11" s="545">
        <v>11011549</v>
      </c>
      <c r="P11" s="545">
        <v>10192604</v>
      </c>
      <c r="Q11" s="545">
        <v>524521</v>
      </c>
      <c r="R11" s="546">
        <v>21648.4</v>
      </c>
      <c r="S11" s="546">
        <v>754.5999999999999</v>
      </c>
    </row>
    <row r="12" spans="1:19" ht="15">
      <c r="A12" s="3">
        <v>5</v>
      </c>
      <c r="B12" s="8" t="s">
        <v>23</v>
      </c>
      <c r="C12" s="547">
        <v>502</v>
      </c>
      <c r="D12" s="548">
        <v>0</v>
      </c>
      <c r="E12" s="547">
        <v>360</v>
      </c>
      <c r="F12" s="547">
        <v>142</v>
      </c>
      <c r="G12" s="547">
        <v>77</v>
      </c>
      <c r="H12" s="547">
        <v>404</v>
      </c>
      <c r="I12" s="547">
        <v>481</v>
      </c>
      <c r="J12" s="547">
        <v>27009</v>
      </c>
      <c r="K12" s="547">
        <v>167</v>
      </c>
      <c r="L12" s="547">
        <v>17301</v>
      </c>
      <c r="M12" s="549">
        <v>0.6</v>
      </c>
      <c r="N12" s="549">
        <v>38.5</v>
      </c>
      <c r="O12" s="547">
        <v>2641068</v>
      </c>
      <c r="P12" s="547">
        <v>2825394</v>
      </c>
      <c r="Q12" s="547">
        <v>219058</v>
      </c>
      <c r="R12" s="549">
        <v>7151.34</v>
      </c>
      <c r="S12" s="549">
        <v>283.7</v>
      </c>
    </row>
    <row r="13" spans="1:19" ht="15">
      <c r="A13" s="3">
        <v>6</v>
      </c>
      <c r="B13" s="8" t="s">
        <v>24</v>
      </c>
      <c r="C13" s="505">
        <v>3107</v>
      </c>
      <c r="D13" s="505">
        <v>0</v>
      </c>
      <c r="E13" s="505">
        <v>1541</v>
      </c>
      <c r="F13" s="505">
        <v>1566</v>
      </c>
      <c r="G13" s="505">
        <v>1053</v>
      </c>
      <c r="H13" s="505">
        <v>0</v>
      </c>
      <c r="I13" s="505">
        <v>925</v>
      </c>
      <c r="J13" s="505">
        <v>57449</v>
      </c>
      <c r="K13" s="505">
        <v>8737</v>
      </c>
      <c r="L13" s="505">
        <v>82789</v>
      </c>
      <c r="M13" s="506">
        <v>3.94</v>
      </c>
      <c r="N13" s="506">
        <v>13.71</v>
      </c>
      <c r="O13" s="505">
        <v>7377372</v>
      </c>
      <c r="P13" s="505">
        <v>7297848</v>
      </c>
      <c r="Q13" s="505">
        <v>494386</v>
      </c>
      <c r="R13" s="506">
        <v>2839.79</v>
      </c>
      <c r="S13" s="506">
        <v>100.18</v>
      </c>
    </row>
    <row r="14" spans="1:19" ht="15">
      <c r="A14" s="3">
        <v>7</v>
      </c>
      <c r="B14" s="8" t="s">
        <v>25</v>
      </c>
      <c r="C14" s="519">
        <v>1841</v>
      </c>
      <c r="D14" s="519"/>
      <c r="E14" s="519">
        <v>1005</v>
      </c>
      <c r="F14" s="519">
        <v>836</v>
      </c>
      <c r="G14" s="519">
        <v>0</v>
      </c>
      <c r="H14" s="519">
        <v>0</v>
      </c>
      <c r="I14" s="519">
        <v>3857</v>
      </c>
      <c r="J14" s="519">
        <v>59346</v>
      </c>
      <c r="K14" s="519">
        <v>250</v>
      </c>
      <c r="L14" s="519">
        <v>46410</v>
      </c>
      <c r="M14" s="530">
        <v>0.8999999999999999</v>
      </c>
      <c r="N14" s="530">
        <v>21.400000000000002</v>
      </c>
      <c r="O14" s="539">
        <v>4998164</v>
      </c>
      <c r="P14" s="539">
        <v>8204484</v>
      </c>
      <c r="Q14" s="539">
        <v>95982</v>
      </c>
      <c r="R14" s="540">
        <v>22321.300000000003</v>
      </c>
      <c r="S14" s="540">
        <v>239.89999999999998</v>
      </c>
    </row>
    <row r="15" spans="1:19" ht="15">
      <c r="A15" s="3">
        <v>8</v>
      </c>
      <c r="B15" s="8" t="s">
        <v>26</v>
      </c>
      <c r="C15" s="534">
        <v>1279</v>
      </c>
      <c r="D15" s="534">
        <v>0</v>
      </c>
      <c r="E15" s="534">
        <v>738</v>
      </c>
      <c r="F15" s="534">
        <v>541</v>
      </c>
      <c r="G15" s="534">
        <v>14167</v>
      </c>
      <c r="H15" s="534">
        <v>0</v>
      </c>
      <c r="I15" s="534">
        <v>13348</v>
      </c>
      <c r="J15" s="534">
        <v>59964</v>
      </c>
      <c r="K15" s="534">
        <v>1320</v>
      </c>
      <c r="L15" s="534">
        <v>74794</v>
      </c>
      <c r="M15" s="533">
        <v>6.3</v>
      </c>
      <c r="N15" s="533">
        <v>173.5</v>
      </c>
      <c r="O15" s="534">
        <v>4940428</v>
      </c>
      <c r="P15" s="534">
        <v>3622059</v>
      </c>
      <c r="Q15" s="534">
        <v>326336</v>
      </c>
      <c r="R15" s="533">
        <v>12516.199999999999</v>
      </c>
      <c r="S15" s="533">
        <v>508.40000000000003</v>
      </c>
    </row>
    <row r="16" spans="1:19" ht="15">
      <c r="A16" s="3">
        <v>9</v>
      </c>
      <c r="B16" s="8" t="s">
        <v>27</v>
      </c>
      <c r="C16" s="555">
        <v>545</v>
      </c>
      <c r="D16" s="555">
        <v>0</v>
      </c>
      <c r="E16" s="555">
        <v>433</v>
      </c>
      <c r="F16" s="555">
        <v>112</v>
      </c>
      <c r="G16" s="555">
        <v>0</v>
      </c>
      <c r="H16" s="555">
        <v>0</v>
      </c>
      <c r="I16" s="555">
        <v>0</v>
      </c>
      <c r="J16" s="555">
        <v>0</v>
      </c>
      <c r="K16" s="555">
        <v>0</v>
      </c>
      <c r="L16" s="555">
        <v>0</v>
      </c>
      <c r="M16" s="556">
        <v>0</v>
      </c>
      <c r="N16" s="556">
        <v>0</v>
      </c>
      <c r="O16" s="557">
        <v>1596686</v>
      </c>
      <c r="P16" s="555">
        <v>1854769</v>
      </c>
      <c r="Q16" s="555">
        <v>94912</v>
      </c>
      <c r="R16" s="556">
        <v>6310.739776</v>
      </c>
      <c r="S16" s="556">
        <v>127.855069</v>
      </c>
    </row>
    <row r="17" spans="1:19" ht="15">
      <c r="A17" s="3">
        <v>10</v>
      </c>
      <c r="B17" s="8" t="s">
        <v>28</v>
      </c>
      <c r="C17" s="9">
        <v>1289</v>
      </c>
      <c r="D17" s="9">
        <v>0</v>
      </c>
      <c r="E17" s="460">
        <v>930</v>
      </c>
      <c r="F17" s="460">
        <v>359</v>
      </c>
      <c r="G17" s="460">
        <v>0</v>
      </c>
      <c r="H17" s="460">
        <v>0</v>
      </c>
      <c r="I17" s="460">
        <v>0</v>
      </c>
      <c r="J17" s="460">
        <v>44416</v>
      </c>
      <c r="K17" s="460">
        <v>2190</v>
      </c>
      <c r="L17" s="460">
        <v>55951</v>
      </c>
      <c r="M17" s="531">
        <v>8.9</v>
      </c>
      <c r="N17" s="531">
        <v>137.7</v>
      </c>
      <c r="O17" s="460">
        <v>7713989</v>
      </c>
      <c r="P17" s="460">
        <v>9655871</v>
      </c>
      <c r="Q17" s="460">
        <v>477932</v>
      </c>
      <c r="R17" s="531">
        <v>23220.5</v>
      </c>
      <c r="S17" s="531">
        <v>567.8</v>
      </c>
    </row>
    <row r="18" spans="1:19" ht="15">
      <c r="A18" s="3">
        <v>11</v>
      </c>
      <c r="B18" s="8" t="s">
        <v>29</v>
      </c>
      <c r="C18" s="401">
        <v>1524</v>
      </c>
      <c r="D18" s="401">
        <v>0</v>
      </c>
      <c r="E18" s="401">
        <v>957</v>
      </c>
      <c r="F18" s="401">
        <v>567</v>
      </c>
      <c r="G18" s="401">
        <v>635</v>
      </c>
      <c r="H18" s="401">
        <v>0</v>
      </c>
      <c r="I18" s="401">
        <v>478</v>
      </c>
      <c r="J18" s="401">
        <v>35542</v>
      </c>
      <c r="K18" s="401">
        <v>2832</v>
      </c>
      <c r="L18" s="401">
        <v>35482</v>
      </c>
      <c r="M18" s="532">
        <v>5.4</v>
      </c>
      <c r="N18" s="532">
        <v>75.8</v>
      </c>
      <c r="O18" s="401">
        <v>3636188</v>
      </c>
      <c r="P18" s="401">
        <v>3089106</v>
      </c>
      <c r="Q18" s="401">
        <v>317850</v>
      </c>
      <c r="R18" s="532">
        <v>10722.4</v>
      </c>
      <c r="S18" s="532">
        <v>595.8</v>
      </c>
    </row>
    <row r="19" spans="1:19" ht="15">
      <c r="A19" s="3">
        <v>12</v>
      </c>
      <c r="B19" s="8" t="s">
        <v>30</v>
      </c>
      <c r="C19" s="9">
        <v>1292</v>
      </c>
      <c r="D19" s="9">
        <v>0</v>
      </c>
      <c r="E19" s="9">
        <v>950</v>
      </c>
      <c r="F19" s="9">
        <v>342</v>
      </c>
      <c r="G19" s="9">
        <v>1291</v>
      </c>
      <c r="H19" s="9">
        <v>0</v>
      </c>
      <c r="I19" s="9">
        <v>1236</v>
      </c>
      <c r="J19" s="9">
        <v>0</v>
      </c>
      <c r="K19" s="9">
        <v>0</v>
      </c>
      <c r="L19" s="9">
        <v>0</v>
      </c>
      <c r="M19" s="10">
        <v>0</v>
      </c>
      <c r="N19" s="10">
        <v>0</v>
      </c>
      <c r="O19" s="9">
        <v>3371589</v>
      </c>
      <c r="P19" s="9">
        <v>4833867</v>
      </c>
      <c r="Q19" s="9">
        <v>141650</v>
      </c>
      <c r="R19" s="10">
        <v>13107.258999999998</v>
      </c>
      <c r="S19" s="10">
        <v>202.914</v>
      </c>
    </row>
    <row r="20" spans="1:19" ht="15">
      <c r="A20" s="3">
        <v>13</v>
      </c>
      <c r="B20" s="8" t="s">
        <v>31</v>
      </c>
      <c r="C20" s="9">
        <v>118</v>
      </c>
      <c r="D20" s="9">
        <v>0</v>
      </c>
      <c r="E20" s="9">
        <v>101</v>
      </c>
      <c r="F20" s="9">
        <v>17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  <c r="N20" s="10">
        <v>0</v>
      </c>
      <c r="O20" s="9">
        <v>84951</v>
      </c>
      <c r="P20" s="9">
        <v>78569</v>
      </c>
      <c r="Q20" s="9">
        <v>0</v>
      </c>
      <c r="R20" s="10">
        <v>298.29999999999995</v>
      </c>
      <c r="S20" s="10">
        <v>0</v>
      </c>
    </row>
    <row r="21" spans="1:19" ht="15">
      <c r="A21" s="3">
        <v>14</v>
      </c>
      <c r="B21" s="8" t="s">
        <v>32</v>
      </c>
      <c r="C21" s="9">
        <v>6059</v>
      </c>
      <c r="D21" s="9">
        <v>0</v>
      </c>
      <c r="E21" s="26">
        <v>3009</v>
      </c>
      <c r="F21" s="26">
        <v>3050</v>
      </c>
      <c r="G21" s="558">
        <v>426</v>
      </c>
      <c r="H21" s="558">
        <v>0</v>
      </c>
      <c r="I21" s="558">
        <v>246</v>
      </c>
      <c r="J21" s="558">
        <v>105991</v>
      </c>
      <c r="K21" s="558">
        <v>2169</v>
      </c>
      <c r="L21" s="558">
        <v>121783</v>
      </c>
      <c r="M21" s="559">
        <v>10.2</v>
      </c>
      <c r="N21" s="559">
        <v>266</v>
      </c>
      <c r="O21" s="26">
        <v>17681676</v>
      </c>
      <c r="P21" s="560">
        <v>37924633</v>
      </c>
      <c r="Q21" s="560">
        <v>1226310</v>
      </c>
      <c r="R21" s="25">
        <v>56791.6</v>
      </c>
      <c r="S21" s="25">
        <v>1311.3</v>
      </c>
    </row>
    <row r="22" spans="1:19" ht="15">
      <c r="A22" s="3">
        <v>15</v>
      </c>
      <c r="B22" s="8" t="s">
        <v>33</v>
      </c>
      <c r="C22" s="9">
        <v>1241</v>
      </c>
      <c r="D22" s="9">
        <v>0</v>
      </c>
      <c r="E22" s="9">
        <v>1036</v>
      </c>
      <c r="F22" s="9">
        <v>205</v>
      </c>
      <c r="G22" s="9">
        <v>500</v>
      </c>
      <c r="H22" s="9">
        <v>0</v>
      </c>
      <c r="I22" s="9">
        <v>435</v>
      </c>
      <c r="J22" s="535">
        <v>65798</v>
      </c>
      <c r="K22" s="9">
        <v>1729</v>
      </c>
      <c r="L22" s="9">
        <v>47971</v>
      </c>
      <c r="M22" s="10">
        <v>6.999543</v>
      </c>
      <c r="N22" s="10">
        <v>110.914336</v>
      </c>
      <c r="O22" s="9">
        <v>4993054</v>
      </c>
      <c r="P22" s="9">
        <v>4722068</v>
      </c>
      <c r="Q22" s="9">
        <v>286133</v>
      </c>
      <c r="R22" s="10">
        <v>17624.848157</v>
      </c>
      <c r="S22" s="10">
        <v>472.215421</v>
      </c>
    </row>
    <row r="23" spans="1:19" ht="15">
      <c r="A23" s="3">
        <v>16</v>
      </c>
      <c r="B23" s="8" t="s">
        <v>34</v>
      </c>
      <c r="C23" s="550">
        <v>916</v>
      </c>
      <c r="D23" s="550">
        <v>0</v>
      </c>
      <c r="E23" s="550">
        <v>562</v>
      </c>
      <c r="F23" s="550">
        <v>354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552">
        <v>1927294</v>
      </c>
      <c r="P23" s="9">
        <v>2102942</v>
      </c>
      <c r="Q23" s="550">
        <v>170615</v>
      </c>
      <c r="R23" s="551">
        <v>8315.800000000001</v>
      </c>
      <c r="S23" s="551">
        <v>240.5</v>
      </c>
    </row>
    <row r="24" spans="1:19" ht="15">
      <c r="A24" s="3">
        <v>17</v>
      </c>
      <c r="B24" s="8" t="s">
        <v>35</v>
      </c>
      <c r="C24" s="535">
        <v>4139</v>
      </c>
      <c r="D24" s="535">
        <v>0</v>
      </c>
      <c r="E24" s="535">
        <v>2209</v>
      </c>
      <c r="F24" s="535">
        <v>1930</v>
      </c>
      <c r="G24" s="535">
        <v>2681</v>
      </c>
      <c r="H24" s="535">
        <v>0</v>
      </c>
      <c r="I24" s="535">
        <v>2231</v>
      </c>
      <c r="J24" s="535">
        <v>43204</v>
      </c>
      <c r="K24" s="535">
        <v>863</v>
      </c>
      <c r="L24" s="535">
        <v>46044</v>
      </c>
      <c r="M24" s="553">
        <v>3.7</v>
      </c>
      <c r="N24" s="553">
        <v>126.6</v>
      </c>
      <c r="O24" s="535">
        <v>7967393</v>
      </c>
      <c r="P24" s="535">
        <v>7240547</v>
      </c>
      <c r="Q24" s="535">
        <v>436585</v>
      </c>
      <c r="R24" s="553">
        <v>24282.1</v>
      </c>
      <c r="S24" s="553">
        <v>674.9</v>
      </c>
    </row>
    <row r="25" spans="1:19" ht="15">
      <c r="A25" s="3">
        <v>18</v>
      </c>
      <c r="B25" s="8" t="s">
        <v>36</v>
      </c>
      <c r="C25" s="9">
        <v>808</v>
      </c>
      <c r="D25" s="9">
        <v>0</v>
      </c>
      <c r="E25" s="9">
        <v>320</v>
      </c>
      <c r="F25" s="9">
        <v>488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1896907</v>
      </c>
      <c r="P25" s="9">
        <v>2888401</v>
      </c>
      <c r="Q25" s="9">
        <v>112603</v>
      </c>
      <c r="R25" s="10">
        <v>7739.299999999999</v>
      </c>
      <c r="S25" s="10">
        <v>231.20000000000002</v>
      </c>
    </row>
    <row r="26" spans="1:19" ht="15">
      <c r="A26" s="3">
        <v>19</v>
      </c>
      <c r="B26" s="33" t="s">
        <v>37</v>
      </c>
      <c r="C26" s="536">
        <v>752</v>
      </c>
      <c r="D26" s="9">
        <v>0</v>
      </c>
      <c r="E26" s="558">
        <v>596</v>
      </c>
      <c r="F26" s="537">
        <v>156</v>
      </c>
      <c r="G26" s="536">
        <v>1295</v>
      </c>
      <c r="H26" s="537">
        <v>0</v>
      </c>
      <c r="I26" s="536">
        <v>1295</v>
      </c>
      <c r="J26" s="536">
        <v>40206</v>
      </c>
      <c r="K26" s="536">
        <v>3901</v>
      </c>
      <c r="L26" s="536">
        <v>49429</v>
      </c>
      <c r="M26" s="538">
        <v>21.125470370000002</v>
      </c>
      <c r="N26" s="538">
        <v>142.34431169</v>
      </c>
      <c r="O26" s="536">
        <v>2000244</v>
      </c>
      <c r="P26" s="536">
        <v>2134701</v>
      </c>
      <c r="Q26" s="536">
        <v>133560</v>
      </c>
      <c r="R26" s="538">
        <v>6501.1822010000005</v>
      </c>
      <c r="S26" s="538">
        <v>234.35</v>
      </c>
    </row>
    <row r="27" spans="1:19" ht="15">
      <c r="A27" s="3"/>
      <c r="B27" s="926" t="s">
        <v>38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</row>
    <row r="28" spans="1:19" ht="15">
      <c r="A28" s="3">
        <v>20</v>
      </c>
      <c r="B28" s="8" t="s">
        <v>39</v>
      </c>
      <c r="C28" s="568">
        <v>22469</v>
      </c>
      <c r="D28" s="568">
        <v>0</v>
      </c>
      <c r="E28" s="568">
        <v>12327</v>
      </c>
      <c r="F28" s="568">
        <v>10142</v>
      </c>
      <c r="G28" s="568">
        <v>0</v>
      </c>
      <c r="H28" s="568">
        <v>0</v>
      </c>
      <c r="I28" s="568">
        <v>0</v>
      </c>
      <c r="J28" s="569">
        <v>2321906</v>
      </c>
      <c r="K28" s="569">
        <v>27308</v>
      </c>
      <c r="L28" s="569">
        <v>3750132</v>
      </c>
      <c r="M28" s="570">
        <v>124.94519068999999</v>
      </c>
      <c r="N28" s="570">
        <v>7707.493543079999</v>
      </c>
      <c r="O28" s="536">
        <v>96263000</v>
      </c>
      <c r="P28" s="536">
        <v>166292000</v>
      </c>
      <c r="Q28" s="536">
        <v>6567000</v>
      </c>
      <c r="R28" s="538">
        <v>480831.2</v>
      </c>
      <c r="S28" s="538">
        <v>9369.3</v>
      </c>
    </row>
    <row r="29" spans="1:19" ht="15">
      <c r="A29" s="3">
        <v>21</v>
      </c>
      <c r="B29" s="8" t="s">
        <v>40</v>
      </c>
      <c r="C29" s="571">
        <v>1058</v>
      </c>
      <c r="D29" s="571">
        <v>0</v>
      </c>
      <c r="E29" s="571">
        <v>621</v>
      </c>
      <c r="F29" s="571">
        <v>437</v>
      </c>
      <c r="G29" s="571">
        <v>0</v>
      </c>
      <c r="H29" s="571">
        <v>0</v>
      </c>
      <c r="I29" s="571">
        <v>0</v>
      </c>
      <c r="J29" s="571">
        <v>0</v>
      </c>
      <c r="K29" s="571">
        <v>0</v>
      </c>
      <c r="L29" s="571">
        <v>0</v>
      </c>
      <c r="M29" s="572">
        <v>0</v>
      </c>
      <c r="N29" s="572">
        <v>0</v>
      </c>
      <c r="O29" s="536">
        <v>4433729</v>
      </c>
      <c r="P29" s="536">
        <v>7494334</v>
      </c>
      <c r="Q29" s="536">
        <v>122113</v>
      </c>
      <c r="R29" s="538">
        <v>22932.399999999998</v>
      </c>
      <c r="S29" s="538">
        <v>144</v>
      </c>
    </row>
    <row r="30" spans="1:19" ht="15">
      <c r="A30" s="3">
        <v>22</v>
      </c>
      <c r="B30" s="8" t="s">
        <v>41</v>
      </c>
      <c r="C30" s="566">
        <v>1419</v>
      </c>
      <c r="D30" s="566">
        <v>0</v>
      </c>
      <c r="E30" s="566">
        <v>1061</v>
      </c>
      <c r="F30" s="566">
        <v>358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6">
        <v>0</v>
      </c>
      <c r="M30" s="567">
        <v>0</v>
      </c>
      <c r="N30" s="567">
        <v>0</v>
      </c>
      <c r="O30" s="566">
        <v>6250994</v>
      </c>
      <c r="P30" s="566">
        <v>11376246</v>
      </c>
      <c r="Q30" s="566">
        <v>213161</v>
      </c>
      <c r="R30" s="567">
        <v>30650</v>
      </c>
      <c r="S30" s="567">
        <v>450.7</v>
      </c>
    </row>
    <row r="31" spans="1:19" ht="15">
      <c r="A31" s="3">
        <v>23</v>
      </c>
      <c r="B31" s="8" t="s">
        <v>42</v>
      </c>
      <c r="C31" s="562">
        <v>821</v>
      </c>
      <c r="D31" s="562">
        <v>0</v>
      </c>
      <c r="E31" s="562">
        <v>584</v>
      </c>
      <c r="F31" s="562">
        <v>237</v>
      </c>
      <c r="G31" s="562">
        <v>0</v>
      </c>
      <c r="H31" s="562">
        <v>0</v>
      </c>
      <c r="I31" s="562">
        <v>0</v>
      </c>
      <c r="J31" s="563">
        <v>0</v>
      </c>
      <c r="K31" s="563">
        <v>0</v>
      </c>
      <c r="L31" s="562">
        <v>0</v>
      </c>
      <c r="M31" s="563">
        <v>0</v>
      </c>
      <c r="N31" s="563">
        <v>0</v>
      </c>
      <c r="O31" s="563">
        <v>2428941</v>
      </c>
      <c r="P31" s="563">
        <v>2680670</v>
      </c>
      <c r="Q31" s="562">
        <v>79738</v>
      </c>
      <c r="R31" s="563">
        <v>10476.300000000001</v>
      </c>
      <c r="S31" s="563">
        <v>176.5</v>
      </c>
    </row>
    <row r="32" spans="1:19" ht="15">
      <c r="A32" s="3">
        <v>24</v>
      </c>
      <c r="B32" s="8" t="s">
        <v>43</v>
      </c>
      <c r="C32" s="36">
        <v>857</v>
      </c>
      <c r="D32" s="36">
        <v>0</v>
      </c>
      <c r="E32" s="36">
        <v>642</v>
      </c>
      <c r="F32" s="36">
        <v>215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573">
        <v>0</v>
      </c>
      <c r="O32" s="36">
        <v>3175591</v>
      </c>
      <c r="P32" s="36">
        <v>4236198</v>
      </c>
      <c r="Q32" s="36">
        <v>83565</v>
      </c>
      <c r="R32" s="37">
        <v>12139.300000000001</v>
      </c>
      <c r="S32" s="37">
        <v>134.3</v>
      </c>
    </row>
    <row r="33" spans="1:19" ht="15">
      <c r="A33" s="3">
        <v>25</v>
      </c>
      <c r="B33" s="33" t="s">
        <v>44</v>
      </c>
      <c r="C33" s="574">
        <v>948</v>
      </c>
      <c r="D33" s="574">
        <v>0</v>
      </c>
      <c r="E33" s="574">
        <v>667</v>
      </c>
      <c r="F33" s="574">
        <v>281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574">
        <v>0</v>
      </c>
      <c r="M33" s="575">
        <v>0</v>
      </c>
      <c r="N33" s="575">
        <v>0</v>
      </c>
      <c r="O33" s="574">
        <v>5683897</v>
      </c>
      <c r="P33" s="574">
        <v>5502712</v>
      </c>
      <c r="Q33" s="574">
        <v>163326</v>
      </c>
      <c r="R33" s="575">
        <v>18698</v>
      </c>
      <c r="S33" s="575">
        <v>309.9</v>
      </c>
    </row>
    <row r="34" spans="1:19" ht="15">
      <c r="A34" s="3"/>
      <c r="B34" s="926" t="s">
        <v>45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</row>
    <row r="35" spans="1:19" ht="15">
      <c r="A35" s="3">
        <v>26</v>
      </c>
      <c r="B35" s="33" t="s">
        <v>46</v>
      </c>
      <c r="C35" s="576">
        <v>1581</v>
      </c>
      <c r="D35" s="576">
        <v>0</v>
      </c>
      <c r="E35" s="576">
        <v>831</v>
      </c>
      <c r="F35" s="576">
        <v>750</v>
      </c>
      <c r="G35" s="576">
        <v>23123</v>
      </c>
      <c r="H35" s="576">
        <v>0</v>
      </c>
      <c r="I35" s="576">
        <v>6019</v>
      </c>
      <c r="J35" s="576">
        <v>0</v>
      </c>
      <c r="K35" s="576">
        <v>0</v>
      </c>
      <c r="L35" s="576">
        <v>0</v>
      </c>
      <c r="M35" s="570">
        <v>0</v>
      </c>
      <c r="N35" s="570">
        <v>0</v>
      </c>
      <c r="O35" s="36">
        <v>5202333</v>
      </c>
      <c r="P35" s="36">
        <v>6123851</v>
      </c>
      <c r="Q35" s="36">
        <v>686208</v>
      </c>
      <c r="R35" s="538">
        <v>23535.30359405</v>
      </c>
      <c r="S35" s="538">
        <v>1013.41347275</v>
      </c>
    </row>
    <row r="36" spans="1:19" ht="15">
      <c r="A36" s="3"/>
      <c r="B36" s="43" t="s">
        <v>47</v>
      </c>
      <c r="C36" s="577">
        <f aca="true" t="shared" si="0" ref="C36:R36">SUM(C8:C35)</f>
        <v>59801</v>
      </c>
      <c r="D36" s="577">
        <f t="shared" si="0"/>
        <v>0</v>
      </c>
      <c r="E36" s="577">
        <f t="shared" si="0"/>
        <v>34513</v>
      </c>
      <c r="F36" s="577">
        <f t="shared" si="0"/>
        <v>25288</v>
      </c>
      <c r="G36" s="577">
        <f t="shared" si="0"/>
        <v>53549</v>
      </c>
      <c r="H36" s="577">
        <f t="shared" si="0"/>
        <v>905</v>
      </c>
      <c r="I36" s="577">
        <f t="shared" si="0"/>
        <v>38800</v>
      </c>
      <c r="J36" s="577">
        <f t="shared" si="0"/>
        <v>3171006</v>
      </c>
      <c r="K36" s="577">
        <f t="shared" si="0"/>
        <v>68813</v>
      </c>
      <c r="L36" s="577">
        <f t="shared" si="0"/>
        <v>4611689</v>
      </c>
      <c r="M36" s="269">
        <f t="shared" si="0"/>
        <v>290.81020406</v>
      </c>
      <c r="N36" s="269">
        <f t="shared" si="0"/>
        <v>9572.16219077</v>
      </c>
      <c r="O36" s="577">
        <f t="shared" si="0"/>
        <v>224236814</v>
      </c>
      <c r="P36" s="577">
        <f t="shared" si="0"/>
        <v>329761404</v>
      </c>
      <c r="Q36" s="577">
        <f t="shared" si="0"/>
        <v>14020146</v>
      </c>
      <c r="R36" s="269">
        <f t="shared" si="0"/>
        <v>895440.15592805</v>
      </c>
      <c r="S36" s="269">
        <f>SUM(S8:S35)</f>
        <v>19686.792962749998</v>
      </c>
    </row>
    <row r="37" spans="1:19" ht="15">
      <c r="A37" s="3"/>
      <c r="B37" s="927" t="s">
        <v>48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</row>
    <row r="38" spans="1:19" ht="15">
      <c r="A38" s="3"/>
      <c r="B38" s="927" t="s">
        <v>49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</row>
    <row r="39" spans="1:19" ht="15">
      <c r="A39" s="3">
        <v>27</v>
      </c>
      <c r="B39" s="8" t="s">
        <v>50</v>
      </c>
      <c r="C39" s="495">
        <v>184</v>
      </c>
      <c r="D39" s="495">
        <v>0</v>
      </c>
      <c r="E39" s="495">
        <v>127</v>
      </c>
      <c r="F39" s="495">
        <v>57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378">
        <v>0</v>
      </c>
      <c r="N39" s="378">
        <v>0</v>
      </c>
      <c r="O39" s="523">
        <v>347679</v>
      </c>
      <c r="P39" s="495">
        <v>166102</v>
      </c>
      <c r="Q39" s="495">
        <v>9141</v>
      </c>
      <c r="R39" s="538">
        <v>442.66618783</v>
      </c>
      <c r="S39" s="538">
        <v>16.858272590000002</v>
      </c>
    </row>
    <row r="40" spans="1:19" ht="15">
      <c r="A40" s="3">
        <v>28</v>
      </c>
      <c r="B40" s="8" t="s">
        <v>51</v>
      </c>
      <c r="C40" s="3">
        <v>523</v>
      </c>
      <c r="D40" s="3">
        <v>0</v>
      </c>
      <c r="E40" s="3">
        <v>246</v>
      </c>
      <c r="F40" s="3">
        <v>277</v>
      </c>
      <c r="G40" s="3">
        <v>1862</v>
      </c>
      <c r="H40" s="3">
        <v>0</v>
      </c>
      <c r="I40" s="3">
        <v>1370</v>
      </c>
      <c r="J40" s="3">
        <v>0</v>
      </c>
      <c r="K40" s="3">
        <v>0</v>
      </c>
      <c r="L40" s="3">
        <v>0</v>
      </c>
      <c r="M40" s="561">
        <v>0</v>
      </c>
      <c r="N40" s="561">
        <v>0</v>
      </c>
      <c r="O40" s="524">
        <v>801289</v>
      </c>
      <c r="P40" s="9">
        <v>1036042</v>
      </c>
      <c r="Q40" s="3">
        <v>89787</v>
      </c>
      <c r="R40" s="538">
        <v>3408.77</v>
      </c>
      <c r="S40" s="538">
        <v>125.42999999999999</v>
      </c>
    </row>
    <row r="41" spans="1:19" ht="15">
      <c r="A41" s="3">
        <v>29</v>
      </c>
      <c r="B41" s="8" t="s">
        <v>52</v>
      </c>
      <c r="C41" s="407">
        <v>397</v>
      </c>
      <c r="D41" s="408">
        <v>0</v>
      </c>
      <c r="E41" s="408">
        <v>172</v>
      </c>
      <c r="F41" s="408">
        <v>225</v>
      </c>
      <c r="G41" s="408">
        <v>0</v>
      </c>
      <c r="H41" s="408">
        <v>0</v>
      </c>
      <c r="I41" s="409">
        <v>0</v>
      </c>
      <c r="J41" s="410">
        <v>1833</v>
      </c>
      <c r="K41" s="410">
        <v>8</v>
      </c>
      <c r="L41" s="410">
        <v>2919</v>
      </c>
      <c r="M41" s="567">
        <v>0.018</v>
      </c>
      <c r="N41" s="567">
        <v>7.1</v>
      </c>
      <c r="O41" s="525">
        <v>857631</v>
      </c>
      <c r="P41" s="411">
        <v>401141</v>
      </c>
      <c r="Q41" s="411">
        <v>35479</v>
      </c>
      <c r="R41" s="567">
        <v>1451.5</v>
      </c>
      <c r="S41" s="567">
        <v>58.099999999999994</v>
      </c>
    </row>
    <row r="42" spans="1:19" ht="15">
      <c r="A42" s="3">
        <v>30</v>
      </c>
      <c r="B42" s="8" t="s">
        <v>53</v>
      </c>
      <c r="C42" s="558">
        <v>1042</v>
      </c>
      <c r="D42" s="9">
        <v>0</v>
      </c>
      <c r="E42" s="558">
        <v>684</v>
      </c>
      <c r="F42" s="558">
        <v>358</v>
      </c>
      <c r="G42" s="558">
        <v>5059</v>
      </c>
      <c r="H42" s="9">
        <v>0</v>
      </c>
      <c r="I42" s="558">
        <v>4218</v>
      </c>
      <c r="J42" s="9">
        <v>0</v>
      </c>
      <c r="K42" s="9">
        <v>0</v>
      </c>
      <c r="L42" s="9">
        <v>0</v>
      </c>
      <c r="M42" s="563">
        <v>0</v>
      </c>
      <c r="N42" s="563">
        <v>0</v>
      </c>
      <c r="O42" s="272">
        <v>2650826</v>
      </c>
      <c r="P42" s="9">
        <v>2460057</v>
      </c>
      <c r="Q42" s="9">
        <v>197367</v>
      </c>
      <c r="R42" s="563">
        <v>10229.1</v>
      </c>
      <c r="S42" s="563">
        <v>350.7</v>
      </c>
    </row>
    <row r="43" spans="1:19" ht="15">
      <c r="A43" s="3">
        <v>31</v>
      </c>
      <c r="B43" s="8" t="s">
        <v>54</v>
      </c>
      <c r="C43" s="588">
        <v>446</v>
      </c>
      <c r="D43" s="588">
        <v>0</v>
      </c>
      <c r="E43" s="588">
        <v>234</v>
      </c>
      <c r="F43" s="588">
        <v>212</v>
      </c>
      <c r="G43" s="588">
        <v>0</v>
      </c>
      <c r="H43" s="588">
        <v>0</v>
      </c>
      <c r="I43" s="588">
        <v>0</v>
      </c>
      <c r="J43" s="588">
        <v>0</v>
      </c>
      <c r="K43" s="588">
        <v>0</v>
      </c>
      <c r="L43" s="588">
        <v>0</v>
      </c>
      <c r="M43" s="37">
        <v>0</v>
      </c>
      <c r="N43" s="564">
        <v>0</v>
      </c>
      <c r="O43" s="589">
        <v>1065422</v>
      </c>
      <c r="P43" s="588">
        <v>2043581</v>
      </c>
      <c r="Q43" s="588">
        <v>135870</v>
      </c>
      <c r="R43" s="38">
        <v>5414.099999999999</v>
      </c>
      <c r="S43" s="38">
        <v>249.3</v>
      </c>
    </row>
    <row r="44" spans="1:19" ht="15">
      <c r="A44" s="3">
        <v>32</v>
      </c>
      <c r="B44" s="8" t="s">
        <v>55</v>
      </c>
      <c r="C44" s="430">
        <v>528</v>
      </c>
      <c r="D44" s="430">
        <v>0</v>
      </c>
      <c r="E44" s="430">
        <v>353</v>
      </c>
      <c r="F44" s="430">
        <v>175</v>
      </c>
      <c r="G44" s="430">
        <v>2853</v>
      </c>
      <c r="H44" s="430">
        <v>0</v>
      </c>
      <c r="I44" s="430">
        <v>2511</v>
      </c>
      <c r="J44" s="430">
        <v>30241</v>
      </c>
      <c r="K44" s="430">
        <v>2251</v>
      </c>
      <c r="L44" s="430">
        <v>35140</v>
      </c>
      <c r="M44" s="565">
        <v>8.0227059</v>
      </c>
      <c r="N44" s="565">
        <v>129.97480253</v>
      </c>
      <c r="O44" s="579">
        <v>1168925</v>
      </c>
      <c r="P44" s="429">
        <v>2206091</v>
      </c>
      <c r="Q44" s="429">
        <v>24368</v>
      </c>
      <c r="R44" s="565">
        <v>9275.3363145</v>
      </c>
      <c r="S44" s="565">
        <v>76.18758735</v>
      </c>
    </row>
    <row r="45" spans="1:19" ht="15">
      <c r="A45" s="3">
        <v>33</v>
      </c>
      <c r="B45" s="8" t="s">
        <v>56</v>
      </c>
      <c r="C45" s="371">
        <v>379</v>
      </c>
      <c r="D45" s="371">
        <v>0</v>
      </c>
      <c r="E45" s="371">
        <v>232</v>
      </c>
      <c r="F45" s="371">
        <v>147</v>
      </c>
      <c r="G45" s="371">
        <v>1388</v>
      </c>
      <c r="H45" s="371">
        <v>0</v>
      </c>
      <c r="I45" s="371">
        <v>1335</v>
      </c>
      <c r="J45" s="371">
        <v>0</v>
      </c>
      <c r="K45" s="371">
        <v>0</v>
      </c>
      <c r="L45" s="371">
        <v>0</v>
      </c>
      <c r="M45" s="378">
        <v>0</v>
      </c>
      <c r="N45" s="378">
        <v>0</v>
      </c>
      <c r="O45" s="526">
        <v>1549961</v>
      </c>
      <c r="P45" s="371">
        <v>1447238</v>
      </c>
      <c r="Q45" s="371">
        <v>135988</v>
      </c>
      <c r="R45" s="538">
        <v>4258.7</v>
      </c>
      <c r="S45" s="538">
        <v>193.79999999999998</v>
      </c>
    </row>
    <row r="46" spans="1:19" ht="15">
      <c r="A46" s="3">
        <v>34</v>
      </c>
      <c r="B46" s="8" t="s">
        <v>57</v>
      </c>
      <c r="C46" s="580">
        <v>878</v>
      </c>
      <c r="D46" s="580">
        <v>0</v>
      </c>
      <c r="E46" s="580">
        <v>472</v>
      </c>
      <c r="F46" s="580">
        <v>406</v>
      </c>
      <c r="G46" s="581">
        <v>0</v>
      </c>
      <c r="H46" s="581">
        <v>0</v>
      </c>
      <c r="I46" s="581">
        <v>0</v>
      </c>
      <c r="J46" s="582">
        <v>0</v>
      </c>
      <c r="K46" s="582">
        <v>0</v>
      </c>
      <c r="L46" s="582">
        <v>0</v>
      </c>
      <c r="M46" s="561">
        <v>0</v>
      </c>
      <c r="N46" s="561">
        <v>0</v>
      </c>
      <c r="O46" s="583">
        <v>2873921</v>
      </c>
      <c r="P46" s="584">
        <v>1715353</v>
      </c>
      <c r="Q46" s="590">
        <v>166383</v>
      </c>
      <c r="R46" s="538">
        <v>9561.3</v>
      </c>
      <c r="S46" s="538">
        <v>239.1</v>
      </c>
    </row>
    <row r="47" spans="1:19" ht="15">
      <c r="A47" s="3">
        <v>35</v>
      </c>
      <c r="B47" s="8" t="s">
        <v>58</v>
      </c>
      <c r="C47" s="502">
        <v>562</v>
      </c>
      <c r="D47" s="502">
        <v>0</v>
      </c>
      <c r="E47" s="502">
        <v>174</v>
      </c>
      <c r="F47" s="502">
        <v>388</v>
      </c>
      <c r="G47" s="502">
        <v>1294</v>
      </c>
      <c r="H47" s="585">
        <v>0</v>
      </c>
      <c r="I47" s="502">
        <v>1160</v>
      </c>
      <c r="J47" s="502">
        <v>0</v>
      </c>
      <c r="K47" s="502">
        <v>0</v>
      </c>
      <c r="L47" s="502">
        <v>0</v>
      </c>
      <c r="M47" s="567">
        <v>0</v>
      </c>
      <c r="N47" s="567">
        <v>0</v>
      </c>
      <c r="O47" s="527">
        <v>392642</v>
      </c>
      <c r="P47" s="502">
        <v>1009062</v>
      </c>
      <c r="Q47" s="502">
        <v>36354</v>
      </c>
      <c r="R47" s="567">
        <v>3271.5</v>
      </c>
      <c r="S47" s="567">
        <v>80.3</v>
      </c>
    </row>
    <row r="48" spans="1:19" ht="15">
      <c r="A48" s="3">
        <v>36</v>
      </c>
      <c r="B48" s="8" t="s">
        <v>59</v>
      </c>
      <c r="C48" s="586">
        <v>101</v>
      </c>
      <c r="D48" s="586">
        <v>0</v>
      </c>
      <c r="E48" s="586">
        <v>57</v>
      </c>
      <c r="F48" s="586">
        <v>44</v>
      </c>
      <c r="G48" s="586">
        <v>0</v>
      </c>
      <c r="H48" s="586">
        <v>0</v>
      </c>
      <c r="I48" s="586"/>
      <c r="J48" s="586">
        <v>0</v>
      </c>
      <c r="K48" s="586">
        <v>0</v>
      </c>
      <c r="L48" s="586">
        <v>0</v>
      </c>
      <c r="M48" s="563">
        <v>0</v>
      </c>
      <c r="N48" s="563">
        <v>0</v>
      </c>
      <c r="O48" s="578">
        <v>31884</v>
      </c>
      <c r="P48" s="586">
        <v>56128</v>
      </c>
      <c r="Q48" s="586">
        <v>1062</v>
      </c>
      <c r="R48" s="563">
        <v>148.1</v>
      </c>
      <c r="S48" s="563">
        <v>1.5</v>
      </c>
    </row>
    <row r="49" spans="1:19" ht="15">
      <c r="A49" s="3">
        <v>37</v>
      </c>
      <c r="B49" s="8" t="s">
        <v>60</v>
      </c>
      <c r="C49" s="587">
        <v>700</v>
      </c>
      <c r="D49" s="587">
        <v>0</v>
      </c>
      <c r="E49" s="587">
        <v>545</v>
      </c>
      <c r="F49" s="587">
        <v>155</v>
      </c>
      <c r="G49" s="587">
        <v>138</v>
      </c>
      <c r="H49" s="587">
        <v>0</v>
      </c>
      <c r="I49" s="587">
        <v>106</v>
      </c>
      <c r="J49" s="587">
        <v>0</v>
      </c>
      <c r="K49" s="587">
        <v>0</v>
      </c>
      <c r="L49" s="587">
        <v>0</v>
      </c>
      <c r="M49" s="37">
        <v>0</v>
      </c>
      <c r="N49" s="564">
        <v>0</v>
      </c>
      <c r="O49" s="528">
        <v>2247674</v>
      </c>
      <c r="P49" s="587">
        <v>4127940</v>
      </c>
      <c r="Q49" s="586">
        <v>74936</v>
      </c>
      <c r="R49" s="38">
        <v>4990.6</v>
      </c>
      <c r="S49" s="38">
        <v>154.9</v>
      </c>
    </row>
    <row r="50" spans="1:19" ht="15">
      <c r="A50" s="3">
        <v>38</v>
      </c>
      <c r="B50" s="33" t="s">
        <v>61</v>
      </c>
      <c r="C50" s="496">
        <v>330</v>
      </c>
      <c r="D50" s="496">
        <v>0</v>
      </c>
      <c r="E50" s="496">
        <v>175</v>
      </c>
      <c r="F50" s="496">
        <v>155</v>
      </c>
      <c r="G50" s="496">
        <v>530</v>
      </c>
      <c r="H50" s="496">
        <v>0</v>
      </c>
      <c r="I50" s="273">
        <f>G50+H50</f>
        <v>530</v>
      </c>
      <c r="J50" s="273">
        <v>5624</v>
      </c>
      <c r="K50" s="497">
        <v>0</v>
      </c>
      <c r="L50" s="273">
        <v>4370</v>
      </c>
      <c r="M50" s="565">
        <v>0</v>
      </c>
      <c r="N50" s="565">
        <v>9.965741</v>
      </c>
      <c r="O50" s="273">
        <v>500160</v>
      </c>
      <c r="P50" s="273">
        <v>1233785</v>
      </c>
      <c r="Q50" s="273">
        <v>22692</v>
      </c>
      <c r="R50" s="565">
        <v>5093</v>
      </c>
      <c r="S50" s="565">
        <v>53.9</v>
      </c>
    </row>
    <row r="51" spans="1:19" ht="15">
      <c r="A51" s="3"/>
      <c r="B51" s="926" t="s">
        <v>62</v>
      </c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</row>
    <row r="52" spans="1:19" ht="15">
      <c r="A52" s="3">
        <v>39</v>
      </c>
      <c r="B52" s="33" t="s">
        <v>63</v>
      </c>
      <c r="C52" s="591">
        <v>331</v>
      </c>
      <c r="D52" s="591">
        <v>0</v>
      </c>
      <c r="E52" s="591">
        <v>87</v>
      </c>
      <c r="F52" s="591">
        <v>244</v>
      </c>
      <c r="G52" s="592">
        <v>679</v>
      </c>
      <c r="H52" s="591">
        <v>0</v>
      </c>
      <c r="I52" s="592">
        <v>524</v>
      </c>
      <c r="J52" s="591">
        <v>0</v>
      </c>
      <c r="K52" s="591">
        <v>0</v>
      </c>
      <c r="L52" s="591">
        <v>0</v>
      </c>
      <c r="M52" s="593">
        <v>0</v>
      </c>
      <c r="N52" s="593">
        <v>0</v>
      </c>
      <c r="O52" s="592">
        <v>208440</v>
      </c>
      <c r="P52" s="592">
        <v>336640</v>
      </c>
      <c r="Q52" s="592">
        <v>35484</v>
      </c>
      <c r="R52" s="594">
        <v>1287.8999999999999</v>
      </c>
      <c r="S52" s="594">
        <v>65</v>
      </c>
    </row>
    <row r="53" spans="1:19" ht="15">
      <c r="A53" s="3">
        <v>40</v>
      </c>
      <c r="B53" s="8" t="s">
        <v>64</v>
      </c>
      <c r="C53" s="271">
        <v>9709</v>
      </c>
      <c r="D53" s="271">
        <v>0</v>
      </c>
      <c r="E53" s="271">
        <v>3905</v>
      </c>
      <c r="F53" s="271">
        <v>5804</v>
      </c>
      <c r="G53" s="271">
        <v>191161</v>
      </c>
      <c r="H53" s="271">
        <v>0</v>
      </c>
      <c r="I53" s="271">
        <v>153702</v>
      </c>
      <c r="J53" s="271">
        <v>5798919</v>
      </c>
      <c r="K53" s="271">
        <v>71951</v>
      </c>
      <c r="L53" s="271">
        <v>7728750</v>
      </c>
      <c r="M53" s="593">
        <v>473.41119399999997</v>
      </c>
      <c r="N53" s="593">
        <v>25489.8399044</v>
      </c>
      <c r="O53" s="271">
        <v>15066441</v>
      </c>
      <c r="P53" s="271">
        <v>26737013</v>
      </c>
      <c r="Q53" s="271">
        <v>6140501</v>
      </c>
      <c r="R53" s="595">
        <v>113880.11912821003</v>
      </c>
      <c r="S53" s="595">
        <v>9030.605171489999</v>
      </c>
    </row>
    <row r="54" spans="1:19" ht="15">
      <c r="A54" s="3">
        <v>41</v>
      </c>
      <c r="B54" s="8" t="s">
        <v>65</v>
      </c>
      <c r="C54" s="583">
        <v>9366</v>
      </c>
      <c r="D54" s="583">
        <v>0</v>
      </c>
      <c r="E54" s="583">
        <v>3074</v>
      </c>
      <c r="F54" s="583">
        <v>6292</v>
      </c>
      <c r="G54" s="596">
        <v>164786</v>
      </c>
      <c r="H54" s="596">
        <v>5875</v>
      </c>
      <c r="I54" s="596">
        <v>141452</v>
      </c>
      <c r="J54" s="597">
        <v>2821023</v>
      </c>
      <c r="K54" s="597">
        <v>8281</v>
      </c>
      <c r="L54" s="597">
        <v>4461879</v>
      </c>
      <c r="M54" s="593">
        <v>41.891002240000006</v>
      </c>
      <c r="N54" s="593">
        <v>10415.60233347999</v>
      </c>
      <c r="O54" s="583">
        <v>16847873</v>
      </c>
      <c r="P54" s="584">
        <v>25638070</v>
      </c>
      <c r="Q54" s="598">
        <v>5629927</v>
      </c>
      <c r="R54" s="599">
        <v>112469.28031331</v>
      </c>
      <c r="S54" s="599">
        <v>9460.804053</v>
      </c>
    </row>
    <row r="55" spans="1:19" ht="15">
      <c r="A55" s="3">
        <v>42</v>
      </c>
      <c r="B55" s="8" t="s">
        <v>66</v>
      </c>
      <c r="C55" s="271">
        <v>735</v>
      </c>
      <c r="D55" s="271">
        <v>0</v>
      </c>
      <c r="E55" s="271">
        <v>383</v>
      </c>
      <c r="F55" s="271">
        <v>352</v>
      </c>
      <c r="G55" s="271">
        <v>94</v>
      </c>
      <c r="H55" s="271">
        <v>0</v>
      </c>
      <c r="I55" s="271">
        <v>37</v>
      </c>
      <c r="J55" s="271">
        <v>206283</v>
      </c>
      <c r="K55" s="271">
        <v>498</v>
      </c>
      <c r="L55" s="271">
        <v>316016</v>
      </c>
      <c r="M55" s="593">
        <v>2.6</v>
      </c>
      <c r="N55" s="593">
        <v>1326.3</v>
      </c>
      <c r="O55" s="271">
        <v>961113</v>
      </c>
      <c r="P55" s="271">
        <v>1122651</v>
      </c>
      <c r="Q55" s="271">
        <v>142508</v>
      </c>
      <c r="R55" s="594">
        <v>4433.3</v>
      </c>
      <c r="S55" s="594">
        <v>243.5</v>
      </c>
    </row>
    <row r="56" spans="1:19" ht="15">
      <c r="A56" s="3">
        <v>43</v>
      </c>
      <c r="B56" s="8" t="s">
        <v>67</v>
      </c>
      <c r="C56" s="600">
        <v>858</v>
      </c>
      <c r="D56" s="600">
        <v>0</v>
      </c>
      <c r="E56" s="600">
        <v>338</v>
      </c>
      <c r="F56" s="600">
        <v>520</v>
      </c>
      <c r="G56" s="600">
        <v>0</v>
      </c>
      <c r="H56" s="600">
        <v>0</v>
      </c>
      <c r="I56" s="600">
        <v>0</v>
      </c>
      <c r="J56" s="600">
        <v>228777</v>
      </c>
      <c r="K56" s="600">
        <v>2128</v>
      </c>
      <c r="L56" s="600">
        <v>345713</v>
      </c>
      <c r="M56" s="593">
        <v>18.276654</v>
      </c>
      <c r="N56" s="593">
        <v>1039.79257001</v>
      </c>
      <c r="O56" s="600">
        <v>1626426</v>
      </c>
      <c r="P56" s="600">
        <v>2540958</v>
      </c>
      <c r="Q56" s="600">
        <v>391058</v>
      </c>
      <c r="R56" s="595">
        <v>7300.578859960011</v>
      </c>
      <c r="S56" s="595">
        <v>588.1758527999973</v>
      </c>
    </row>
    <row r="57" spans="1:19" ht="15">
      <c r="A57" s="3">
        <v>44</v>
      </c>
      <c r="B57" s="8" t="s">
        <v>68</v>
      </c>
      <c r="C57" s="600">
        <v>10337</v>
      </c>
      <c r="D57" s="600">
        <v>0</v>
      </c>
      <c r="E57" s="600">
        <v>2096</v>
      </c>
      <c r="F57" s="600">
        <v>8241</v>
      </c>
      <c r="G57" s="600">
        <v>204072</v>
      </c>
      <c r="H57" s="600">
        <v>0</v>
      </c>
      <c r="I57" s="600">
        <v>156855</v>
      </c>
      <c r="J57" s="600">
        <v>824410</v>
      </c>
      <c r="K57" s="600">
        <v>6859</v>
      </c>
      <c r="L57" s="600">
        <v>1028537</v>
      </c>
      <c r="M57" s="593">
        <v>20.099999999999998</v>
      </c>
      <c r="N57" s="593">
        <v>2975.6</v>
      </c>
      <c r="O57" s="600">
        <v>13050960</v>
      </c>
      <c r="P57" s="600">
        <v>24670694</v>
      </c>
      <c r="Q57" s="600">
        <v>3046754</v>
      </c>
      <c r="R57" s="599">
        <v>102295.9931094</v>
      </c>
      <c r="S57" s="599">
        <v>4955.5</v>
      </c>
    </row>
    <row r="58" spans="1:19" ht="15">
      <c r="A58" s="3">
        <v>45</v>
      </c>
      <c r="B58" s="8" t="s">
        <v>69</v>
      </c>
      <c r="C58" s="601">
        <v>643</v>
      </c>
      <c r="D58" s="601">
        <v>0</v>
      </c>
      <c r="E58" s="601">
        <v>255</v>
      </c>
      <c r="F58" s="601">
        <v>388</v>
      </c>
      <c r="G58" s="602">
        <v>3674</v>
      </c>
      <c r="H58" s="602">
        <v>0</v>
      </c>
      <c r="I58" s="602">
        <v>2031</v>
      </c>
      <c r="J58" s="601">
        <v>0</v>
      </c>
      <c r="K58" s="601">
        <v>0</v>
      </c>
      <c r="L58" s="601">
        <v>0</v>
      </c>
      <c r="M58" s="593">
        <v>0</v>
      </c>
      <c r="N58" s="593">
        <v>0</v>
      </c>
      <c r="O58" s="601">
        <v>296255</v>
      </c>
      <c r="P58" s="601">
        <v>584247</v>
      </c>
      <c r="Q58" s="601">
        <v>113318</v>
      </c>
      <c r="R58" s="594">
        <v>1998.3997078900002</v>
      </c>
      <c r="S58" s="594">
        <v>170.5</v>
      </c>
    </row>
    <row r="59" spans="1:19" ht="15">
      <c r="A59" s="3"/>
      <c r="B59" s="43" t="s">
        <v>47</v>
      </c>
      <c r="C59" s="603">
        <f>SUM(C39:C58)</f>
        <v>38049</v>
      </c>
      <c r="D59" s="603">
        <f>SUM(D39:D58)</f>
        <v>0</v>
      </c>
      <c r="E59" s="603">
        <f aca="true" t="shared" si="1" ref="E59:S59">SUM(E39:E58)</f>
        <v>13609</v>
      </c>
      <c r="F59" s="603">
        <f t="shared" si="1"/>
        <v>24440</v>
      </c>
      <c r="G59" s="603">
        <f t="shared" si="1"/>
        <v>577590</v>
      </c>
      <c r="H59" s="603">
        <f t="shared" si="1"/>
        <v>5875</v>
      </c>
      <c r="I59" s="603">
        <f t="shared" si="1"/>
        <v>465831</v>
      </c>
      <c r="J59" s="603">
        <f t="shared" si="1"/>
        <v>9917110</v>
      </c>
      <c r="K59" s="603">
        <f t="shared" si="1"/>
        <v>91976</v>
      </c>
      <c r="L59" s="603">
        <f t="shared" si="1"/>
        <v>13923324</v>
      </c>
      <c r="M59" s="604">
        <f t="shared" si="1"/>
        <v>564.31955614</v>
      </c>
      <c r="N59" s="604">
        <f t="shared" si="1"/>
        <v>41394.175351419995</v>
      </c>
      <c r="O59" s="603">
        <f t="shared" si="1"/>
        <v>62545522</v>
      </c>
      <c r="P59" s="603">
        <f t="shared" si="1"/>
        <v>99532793</v>
      </c>
      <c r="Q59" s="603">
        <f t="shared" si="1"/>
        <v>16428977</v>
      </c>
      <c r="R59" s="605">
        <f t="shared" si="1"/>
        <v>401210.2436211001</v>
      </c>
      <c r="S59" s="605">
        <f t="shared" si="1"/>
        <v>26114.160937229994</v>
      </c>
    </row>
    <row r="60" spans="1:19" ht="15">
      <c r="A60" s="3"/>
      <c r="B60" s="926" t="s">
        <v>70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</row>
    <row r="61" spans="1:19" ht="15">
      <c r="A61" s="3">
        <v>46</v>
      </c>
      <c r="B61" s="8" t="s">
        <v>71</v>
      </c>
      <c r="C61" s="611">
        <v>123</v>
      </c>
      <c r="D61" s="612">
        <v>0</v>
      </c>
      <c r="E61" s="612">
        <v>35</v>
      </c>
      <c r="F61" s="612">
        <v>88</v>
      </c>
      <c r="G61" s="612">
        <v>0</v>
      </c>
      <c r="H61" s="612">
        <v>0</v>
      </c>
      <c r="I61" s="612">
        <v>0</v>
      </c>
      <c r="J61" s="569">
        <v>144455</v>
      </c>
      <c r="K61" s="569">
        <v>888</v>
      </c>
      <c r="L61" s="569">
        <v>173154</v>
      </c>
      <c r="M61" s="570">
        <v>0.696188559</v>
      </c>
      <c r="N61" s="570">
        <v>504.809719</v>
      </c>
      <c r="O61" s="569">
        <v>336122</v>
      </c>
      <c r="P61" s="569">
        <v>466775</v>
      </c>
      <c r="Q61" s="569">
        <v>133499</v>
      </c>
      <c r="R61" s="570">
        <v>1842.29494798</v>
      </c>
      <c r="S61" s="570">
        <v>240.64401231000002</v>
      </c>
    </row>
    <row r="62" spans="1:19" ht="15">
      <c r="A62" s="3">
        <v>47</v>
      </c>
      <c r="B62" s="8" t="s">
        <v>72</v>
      </c>
      <c r="C62" s="9">
        <v>0</v>
      </c>
      <c r="D62" s="9">
        <v>0</v>
      </c>
      <c r="E62" s="9">
        <v>0</v>
      </c>
      <c r="F62" s="9">
        <v>0</v>
      </c>
      <c r="G62" s="612">
        <v>18178</v>
      </c>
      <c r="H62" s="612">
        <v>0</v>
      </c>
      <c r="I62" s="612">
        <v>95526</v>
      </c>
      <c r="J62" s="569">
        <v>620081</v>
      </c>
      <c r="K62" s="569">
        <v>0</v>
      </c>
      <c r="L62" s="569">
        <v>1378515.3221</v>
      </c>
      <c r="M62" s="570">
        <v>0</v>
      </c>
      <c r="N62" s="570">
        <v>11621.128153623102</v>
      </c>
      <c r="O62" s="613">
        <v>0</v>
      </c>
      <c r="P62" s="613">
        <v>0</v>
      </c>
      <c r="Q62" s="9">
        <v>0</v>
      </c>
      <c r="R62" s="10">
        <v>0</v>
      </c>
      <c r="S62" s="10">
        <v>0</v>
      </c>
    </row>
    <row r="63" spans="1:19" ht="15">
      <c r="A63" s="3">
        <v>48</v>
      </c>
      <c r="B63" s="8" t="s">
        <v>73</v>
      </c>
      <c r="C63" s="611">
        <v>0</v>
      </c>
      <c r="D63" s="612">
        <v>0</v>
      </c>
      <c r="E63" s="612">
        <v>0</v>
      </c>
      <c r="F63" s="612">
        <v>0</v>
      </c>
      <c r="G63" s="612">
        <v>0</v>
      </c>
      <c r="H63" s="612">
        <v>0</v>
      </c>
      <c r="I63" s="612">
        <v>0</v>
      </c>
      <c r="J63" s="569">
        <v>2148</v>
      </c>
      <c r="K63" s="569">
        <v>0</v>
      </c>
      <c r="L63" s="569">
        <v>0</v>
      </c>
      <c r="M63" s="570">
        <v>0</v>
      </c>
      <c r="N63" s="570">
        <v>0</v>
      </c>
      <c r="O63" s="569">
        <v>15456</v>
      </c>
      <c r="P63" s="569">
        <v>4100</v>
      </c>
      <c r="Q63" s="569">
        <v>2657</v>
      </c>
      <c r="R63" s="570">
        <v>24.294849299999992</v>
      </c>
      <c r="S63" s="570">
        <v>8.25538648</v>
      </c>
    </row>
    <row r="64" spans="1:19" ht="15">
      <c r="A64" s="3">
        <v>49</v>
      </c>
      <c r="B64" s="8" t="s">
        <v>74</v>
      </c>
      <c r="C64" s="614">
        <v>701</v>
      </c>
      <c r="D64" s="615">
        <v>0</v>
      </c>
      <c r="E64" s="615">
        <v>58</v>
      </c>
      <c r="F64" s="615">
        <v>643</v>
      </c>
      <c r="G64" s="616">
        <v>10920</v>
      </c>
      <c r="H64" s="615">
        <v>0</v>
      </c>
      <c r="I64" s="616">
        <v>7798</v>
      </c>
      <c r="J64" s="617">
        <v>2313672</v>
      </c>
      <c r="K64" s="615">
        <v>27228</v>
      </c>
      <c r="L64" s="618">
        <v>6283870</v>
      </c>
      <c r="M64" s="570">
        <v>21.603444977745003</v>
      </c>
      <c r="N64" s="570">
        <v>17255.53912768</v>
      </c>
      <c r="O64" s="617">
        <v>2125411</v>
      </c>
      <c r="P64" s="617">
        <v>3525685</v>
      </c>
      <c r="Q64" s="617">
        <v>1551096</v>
      </c>
      <c r="R64" s="619">
        <v>12398.073813575553</v>
      </c>
      <c r="S64" s="620">
        <v>3143.8999999999996</v>
      </c>
    </row>
    <row r="65" spans="1:19" ht="15">
      <c r="A65" s="3">
        <v>50</v>
      </c>
      <c r="B65" s="8" t="s">
        <v>75</v>
      </c>
      <c r="C65" s="621">
        <v>66</v>
      </c>
      <c r="D65" s="621">
        <v>0</v>
      </c>
      <c r="E65" s="621">
        <v>13</v>
      </c>
      <c r="F65" s="621">
        <v>53</v>
      </c>
      <c r="G65" s="621">
        <v>0</v>
      </c>
      <c r="H65" s="621">
        <v>0</v>
      </c>
      <c r="I65" s="621">
        <v>0</v>
      </c>
      <c r="J65" s="606">
        <v>0</v>
      </c>
      <c r="K65" s="621">
        <v>0</v>
      </c>
      <c r="L65" s="621">
        <v>0</v>
      </c>
      <c r="M65" s="570">
        <v>0</v>
      </c>
      <c r="N65" s="570">
        <v>0</v>
      </c>
      <c r="O65" s="569">
        <v>85308</v>
      </c>
      <c r="P65" s="569">
        <v>194870</v>
      </c>
      <c r="Q65" s="569">
        <v>88332</v>
      </c>
      <c r="R65" s="570">
        <v>758</v>
      </c>
      <c r="S65" s="570">
        <v>163.4</v>
      </c>
    </row>
    <row r="66" spans="1:19" ht="15">
      <c r="A66" s="3">
        <v>51</v>
      </c>
      <c r="B66" s="8" t="s">
        <v>76</v>
      </c>
      <c r="C66" s="46">
        <v>36</v>
      </c>
      <c r="D66" s="46">
        <v>0</v>
      </c>
      <c r="E66" s="609">
        <v>5</v>
      </c>
      <c r="F66" s="46">
        <v>31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570">
        <v>0</v>
      </c>
      <c r="N66" s="570">
        <v>0</v>
      </c>
      <c r="O66" s="610">
        <v>6815</v>
      </c>
      <c r="P66" s="609">
        <v>27304</v>
      </c>
      <c r="Q66" s="609">
        <v>2779</v>
      </c>
      <c r="R66" s="427">
        <v>66.9</v>
      </c>
      <c r="S66" s="427">
        <v>7.1530000000000005</v>
      </c>
    </row>
    <row r="67" spans="1:19" ht="15">
      <c r="A67" s="3">
        <v>52</v>
      </c>
      <c r="B67" s="8" t="s">
        <v>77</v>
      </c>
      <c r="C67" s="622">
        <v>142</v>
      </c>
      <c r="D67" s="622">
        <v>0</v>
      </c>
      <c r="E67" s="622">
        <v>69</v>
      </c>
      <c r="F67" s="622">
        <v>73</v>
      </c>
      <c r="G67" s="622">
        <v>9199</v>
      </c>
      <c r="H67" s="622">
        <v>6727</v>
      </c>
      <c r="I67" s="622">
        <v>15926</v>
      </c>
      <c r="J67" s="622">
        <v>579186</v>
      </c>
      <c r="K67" s="622">
        <v>3113</v>
      </c>
      <c r="L67" s="622">
        <v>1041589</v>
      </c>
      <c r="M67" s="570">
        <v>2.1962303040000006</v>
      </c>
      <c r="N67" s="570">
        <v>2951.9990543200424</v>
      </c>
      <c r="O67" s="622">
        <v>472443</v>
      </c>
      <c r="P67" s="622">
        <v>443659</v>
      </c>
      <c r="Q67" s="622">
        <v>261233</v>
      </c>
      <c r="R67" s="623">
        <v>2031.86473208</v>
      </c>
      <c r="S67" s="623">
        <v>615.08362677</v>
      </c>
    </row>
    <row r="68" spans="1:19" ht="15">
      <c r="A68" s="3">
        <v>53</v>
      </c>
      <c r="B68" s="8" t="s">
        <v>79</v>
      </c>
      <c r="C68" s="624">
        <v>300</v>
      </c>
      <c r="D68" s="624">
        <v>0</v>
      </c>
      <c r="E68" s="624">
        <v>97</v>
      </c>
      <c r="F68" s="624">
        <v>203</v>
      </c>
      <c r="G68" s="624">
        <v>15</v>
      </c>
      <c r="H68" s="624">
        <v>0</v>
      </c>
      <c r="I68" s="624">
        <v>0</v>
      </c>
      <c r="J68" s="607">
        <v>1265920</v>
      </c>
      <c r="K68" s="607">
        <v>2238</v>
      </c>
      <c r="L68" s="607">
        <v>2101712</v>
      </c>
      <c r="M68" s="570">
        <v>1.07</v>
      </c>
      <c r="N68" s="570">
        <v>6969.700000000001</v>
      </c>
      <c r="O68" s="617">
        <v>767050</v>
      </c>
      <c r="P68" s="609">
        <v>1345897</v>
      </c>
      <c r="Q68" s="609">
        <v>553503</v>
      </c>
      <c r="R68" s="608">
        <v>4790</v>
      </c>
      <c r="S68" s="608">
        <v>908.7</v>
      </c>
    </row>
    <row r="69" spans="1:19" ht="15">
      <c r="A69" s="3"/>
      <c r="B69" s="43" t="s">
        <v>47</v>
      </c>
      <c r="C69" s="577">
        <f aca="true" t="shared" si="2" ref="C69:S69">SUM(C61:C68)</f>
        <v>1368</v>
      </c>
      <c r="D69" s="577">
        <f t="shared" si="2"/>
        <v>0</v>
      </c>
      <c r="E69" s="577">
        <f t="shared" si="2"/>
        <v>277</v>
      </c>
      <c r="F69" s="577">
        <f t="shared" si="2"/>
        <v>1091</v>
      </c>
      <c r="G69" s="577">
        <f t="shared" si="2"/>
        <v>38312</v>
      </c>
      <c r="H69" s="577">
        <f t="shared" si="2"/>
        <v>6727</v>
      </c>
      <c r="I69" s="577">
        <f t="shared" si="2"/>
        <v>119250</v>
      </c>
      <c r="J69" s="577">
        <f t="shared" si="2"/>
        <v>4925462</v>
      </c>
      <c r="K69" s="577">
        <f t="shared" si="2"/>
        <v>33467</v>
      </c>
      <c r="L69" s="577">
        <f t="shared" si="2"/>
        <v>10978840.3221</v>
      </c>
      <c r="M69" s="269">
        <f t="shared" si="2"/>
        <v>25.565863840745003</v>
      </c>
      <c r="N69" s="269">
        <f t="shared" si="2"/>
        <v>39303.176054623145</v>
      </c>
      <c r="O69" s="577">
        <f t="shared" si="2"/>
        <v>3808605</v>
      </c>
      <c r="P69" s="577">
        <f t="shared" si="2"/>
        <v>6008290</v>
      </c>
      <c r="Q69" s="577">
        <f t="shared" si="2"/>
        <v>2593099</v>
      </c>
      <c r="R69" s="269">
        <f t="shared" si="2"/>
        <v>21911.428342935553</v>
      </c>
      <c r="S69" s="269">
        <f t="shared" si="2"/>
        <v>5087.136025559999</v>
      </c>
    </row>
    <row r="70" spans="1:19" ht="15">
      <c r="A70" s="3"/>
      <c r="B70" s="58" t="s">
        <v>80</v>
      </c>
      <c r="C70" s="577">
        <f aca="true" t="shared" si="3" ref="C70:S70">SUM(C36+C59+C69)</f>
        <v>99218</v>
      </c>
      <c r="D70" s="577">
        <f t="shared" si="3"/>
        <v>0</v>
      </c>
      <c r="E70" s="577">
        <f t="shared" si="3"/>
        <v>48399</v>
      </c>
      <c r="F70" s="577">
        <f t="shared" si="3"/>
        <v>50819</v>
      </c>
      <c r="G70" s="577">
        <f t="shared" si="3"/>
        <v>669451</v>
      </c>
      <c r="H70" s="577">
        <f t="shared" si="3"/>
        <v>13507</v>
      </c>
      <c r="I70" s="577">
        <f t="shared" si="3"/>
        <v>623881</v>
      </c>
      <c r="J70" s="577">
        <f t="shared" si="3"/>
        <v>18013578</v>
      </c>
      <c r="K70" s="577">
        <f t="shared" si="3"/>
        <v>194256</v>
      </c>
      <c r="L70" s="577">
        <f t="shared" si="3"/>
        <v>29513853.3221</v>
      </c>
      <c r="M70" s="269">
        <f t="shared" si="3"/>
        <v>880.695624040745</v>
      </c>
      <c r="N70" s="269">
        <f t="shared" si="3"/>
        <v>90269.51359681314</v>
      </c>
      <c r="O70" s="577">
        <f t="shared" si="3"/>
        <v>290590941</v>
      </c>
      <c r="P70" s="577">
        <f t="shared" si="3"/>
        <v>435302487</v>
      </c>
      <c r="Q70" s="577">
        <f t="shared" si="3"/>
        <v>33042222</v>
      </c>
      <c r="R70" s="269">
        <f t="shared" si="3"/>
        <v>1318561.8278920858</v>
      </c>
      <c r="S70" s="269">
        <f t="shared" si="3"/>
        <v>50888.08992553999</v>
      </c>
    </row>
    <row r="71" spans="1:19" ht="15">
      <c r="A71" s="4"/>
      <c r="B71" s="4"/>
      <c r="C71" s="4">
        <f>SUM(C70:D70)</f>
        <v>99218</v>
      </c>
      <c r="D71" s="4"/>
      <c r="E71" s="4">
        <f>SUM(E70:F70)</f>
        <v>99218</v>
      </c>
      <c r="F71" s="4"/>
      <c r="G71" s="4">
        <f>SUM(G70:H70)</f>
        <v>682958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">
      <c r="A72" s="4"/>
      <c r="B72" s="270">
        <v>41030</v>
      </c>
      <c r="C72" s="4">
        <v>98074</v>
      </c>
      <c r="D72" s="4"/>
      <c r="E72">
        <v>98074</v>
      </c>
      <c r="G72">
        <v>671834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">
      <c r="A73" s="4"/>
      <c r="B73" s="4" t="s">
        <v>121</v>
      </c>
      <c r="C73" s="4">
        <f>C71-C72</f>
        <v>1144</v>
      </c>
      <c r="D73" s="4"/>
      <c r="E73" s="4">
        <f>E71-E72</f>
        <v>1144</v>
      </c>
      <c r="F73" s="4"/>
      <c r="G73" s="4">
        <f>G71-G72</f>
        <v>11124</v>
      </c>
      <c r="H73" s="4"/>
      <c r="I73" s="4"/>
      <c r="J73" s="4">
        <f>L73/J70</f>
        <v>1.649206466483227</v>
      </c>
      <c r="K73" s="4"/>
      <c r="L73" s="4">
        <f>K70+L70</f>
        <v>29708109.3221</v>
      </c>
      <c r="M73" s="4"/>
      <c r="N73" s="4">
        <f>M70+N70</f>
        <v>91150.20922085388</v>
      </c>
      <c r="O73" s="4"/>
      <c r="P73" s="4">
        <f>P70+Q70</f>
        <v>468344709</v>
      </c>
      <c r="Q73" s="4"/>
      <c r="R73" s="4">
        <f>R70+S70</f>
        <v>1369449.9178176257</v>
      </c>
      <c r="S73" s="4"/>
    </row>
    <row r="74" spans="1:19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>L73/31</f>
        <v>958326.1071645161</v>
      </c>
      <c r="M74" s="4"/>
      <c r="N74" s="4">
        <f>N73/31</f>
        <v>2940.329329704964</v>
      </c>
      <c r="O74" s="4"/>
      <c r="P74" s="4">
        <f>P73/31</f>
        <v>15107893.838709677</v>
      </c>
      <c r="Q74" s="4"/>
      <c r="R74" s="4">
        <f>R73/31</f>
        <v>44175.803800568574</v>
      </c>
      <c r="S74" s="4"/>
    </row>
    <row r="75" spans="1:19" ht="15">
      <c r="A75" s="4"/>
      <c r="B75" s="4"/>
      <c r="C75" s="4"/>
      <c r="D75" s="4"/>
      <c r="E75" s="4">
        <v>3871</v>
      </c>
      <c r="F75" s="4"/>
      <c r="G75" s="4"/>
      <c r="H75" s="4"/>
      <c r="I75" s="4">
        <f>K70+P70</f>
        <v>435496743</v>
      </c>
      <c r="J75" s="4">
        <f>M70+R70</f>
        <v>1319442.5235161264</v>
      </c>
      <c r="K75" s="4"/>
      <c r="L75" s="4"/>
      <c r="M75" s="4"/>
      <c r="N75" s="4">
        <f>N73/L73</f>
        <v>0.0030681928705926374</v>
      </c>
      <c r="O75" s="4"/>
      <c r="P75" s="4"/>
      <c r="Q75" s="4"/>
      <c r="R75" s="4">
        <f>R73/P73</f>
        <v>0.0029240213276704825</v>
      </c>
      <c r="S75" s="4"/>
    </row>
    <row r="76" spans="1:19" ht="15">
      <c r="A76" s="4"/>
      <c r="B76" s="4"/>
      <c r="C76" s="4"/>
      <c r="D76" s="4"/>
      <c r="E76" s="4"/>
      <c r="F76" s="4"/>
      <c r="G76" s="4"/>
      <c r="H76" s="4"/>
      <c r="I76" s="4"/>
      <c r="J76" s="4">
        <f>J75/E71</f>
        <v>13.298418870730377</v>
      </c>
      <c r="K76" s="4">
        <f>J76/31</f>
        <v>0.4289812538945283</v>
      </c>
      <c r="L76" s="4"/>
      <c r="M76" s="4"/>
      <c r="N76" s="4"/>
      <c r="O76" s="4">
        <f>J70+O70</f>
        <v>308604519</v>
      </c>
      <c r="P76" s="4">
        <f>(L70/J70)</f>
        <v>1.6384226011123386</v>
      </c>
      <c r="Q76" s="4"/>
      <c r="R76" s="4">
        <f>(Q70/O70)</f>
        <v>0.11370699267600362</v>
      </c>
      <c r="S76" s="4"/>
    </row>
    <row r="77" spans="1:19" ht="15">
      <c r="A77" s="4"/>
      <c r="B77" s="4"/>
      <c r="C77" s="4"/>
      <c r="D77" s="4"/>
      <c r="E77" s="4"/>
      <c r="F77" s="4"/>
      <c r="G77" s="4"/>
      <c r="H77" s="4"/>
      <c r="I77" s="4">
        <f>(L70+Q70)/G71</f>
        <v>91.59578674252296</v>
      </c>
      <c r="J77" s="4">
        <f>(K70+P70)/E71</f>
        <v>4389.291691023806</v>
      </c>
      <c r="K77" s="4"/>
      <c r="L77" s="4"/>
      <c r="M77" s="4"/>
      <c r="N77" s="4"/>
      <c r="O77" s="4"/>
      <c r="P77" s="4">
        <f>(N70/J70)*10000000</f>
        <v>50111.928677808006</v>
      </c>
      <c r="Q77" s="4"/>
      <c r="R77" s="4">
        <f>(S70/O70)*10000000</f>
        <v>1751.1932667419246</v>
      </c>
      <c r="S77" s="4"/>
    </row>
    <row r="78" spans="1:19" ht="15">
      <c r="A78" s="4"/>
      <c r="B78" s="4"/>
      <c r="C78" s="4"/>
      <c r="D78" s="4"/>
      <c r="E78" s="4"/>
      <c r="F78" s="4"/>
      <c r="G78" s="4"/>
      <c r="H78" s="4"/>
      <c r="I78" s="4">
        <f>I77/31</f>
        <v>2.954702798145902</v>
      </c>
      <c r="J78" s="4">
        <f>J77/31</f>
        <v>141.59005454915504</v>
      </c>
      <c r="K78" s="4"/>
      <c r="L78" s="4">
        <f>K70+P70</f>
        <v>435496743</v>
      </c>
      <c r="M78" s="4"/>
      <c r="N78" s="4"/>
      <c r="O78" s="4"/>
      <c r="P78" s="4"/>
      <c r="Q78" s="4"/>
      <c r="R78" s="4"/>
      <c r="S78" s="4"/>
    </row>
    <row r="79" spans="1:19" ht="15">
      <c r="A79" s="4"/>
      <c r="B79" s="4"/>
      <c r="C79" s="4"/>
      <c r="D79" s="4"/>
      <c r="E79" s="4"/>
      <c r="F79" s="4"/>
      <c r="G79" s="4"/>
      <c r="H79" s="4"/>
      <c r="I79" s="4">
        <f>L70/G71</f>
        <v>43.21474134880915</v>
      </c>
      <c r="J79" s="4">
        <f>K70/E71</f>
        <v>1.9578705476828802</v>
      </c>
      <c r="K79" s="4"/>
      <c r="L79" s="4"/>
      <c r="M79" s="4">
        <f>(M70+R70)/C71</f>
        <v>13.298418870730377</v>
      </c>
      <c r="N79" s="4"/>
      <c r="O79" s="4"/>
      <c r="P79" s="4"/>
      <c r="Q79" s="4"/>
      <c r="R79" s="4"/>
      <c r="S79" s="4"/>
    </row>
    <row r="80" spans="1:19" ht="15">
      <c r="A80" s="4"/>
      <c r="B80" s="4"/>
      <c r="C80" s="4"/>
      <c r="D80" s="4"/>
      <c r="E80" s="4"/>
      <c r="F80" s="4"/>
      <c r="G80" s="4"/>
      <c r="H80" s="4"/>
      <c r="I80" s="4">
        <f>Q70/G71</f>
        <v>48.38104539371381</v>
      </c>
      <c r="J80" s="4">
        <f>P70/E71</f>
        <v>4387.333820476123</v>
      </c>
      <c r="K80" s="4"/>
      <c r="L80" s="4"/>
      <c r="M80" s="4">
        <f>M79/31</f>
        <v>0.4289812538945283</v>
      </c>
      <c r="N80" s="4"/>
      <c r="O80" s="4"/>
      <c r="P80" s="4">
        <f>N70/L70</f>
        <v>0.00305854720532948</v>
      </c>
      <c r="Q80" s="4"/>
      <c r="R80" s="4"/>
      <c r="S80" s="4"/>
    </row>
    <row r="81" spans="1:19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f>S70/Q70</f>
        <v>0.001540092852276702</v>
      </c>
      <c r="Q81" s="4"/>
      <c r="R81" s="4"/>
      <c r="S81" s="4"/>
    </row>
    <row r="83" ht="15">
      <c r="D83">
        <f>(G73-E75)/E75*100</f>
        <v>187.36760526995607</v>
      </c>
    </row>
  </sheetData>
  <sheetProtection/>
  <mergeCells count="22">
    <mergeCell ref="B27:S27"/>
    <mergeCell ref="I2:I3"/>
    <mergeCell ref="J2:N2"/>
    <mergeCell ref="B38:S38"/>
    <mergeCell ref="B51:S51"/>
    <mergeCell ref="O2:S2"/>
    <mergeCell ref="B60:S60"/>
    <mergeCell ref="M3:N3"/>
    <mergeCell ref="P3:Q3"/>
    <mergeCell ref="R3:S3"/>
    <mergeCell ref="B5:S5"/>
    <mergeCell ref="B6:S6"/>
    <mergeCell ref="K3:L3"/>
    <mergeCell ref="B34:S34"/>
    <mergeCell ref="B37:S37"/>
    <mergeCell ref="B7:S7"/>
    <mergeCell ref="A1:A3"/>
    <mergeCell ref="B1:S1"/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9"/>
  <sheetViews>
    <sheetView zoomScalePageLayoutView="0" workbookViewId="0" topLeftCell="AO58">
      <selection activeCell="BC70" sqref="BC70"/>
    </sheetView>
  </sheetViews>
  <sheetFormatPr defaultColWidth="9.140625" defaultRowHeight="15"/>
  <cols>
    <col min="1" max="1" width="4.00390625" style="0" customWidth="1"/>
    <col min="2" max="2" width="28.140625" style="0" customWidth="1"/>
  </cols>
  <sheetData>
    <row r="1" spans="1:53" ht="15">
      <c r="A1" s="919" t="s">
        <v>17</v>
      </c>
      <c r="B1" s="934" t="s">
        <v>127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128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129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59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330">
        <v>316</v>
      </c>
      <c r="D8" s="362">
        <v>0</v>
      </c>
      <c r="E8" s="362">
        <v>207</v>
      </c>
      <c r="F8" s="362">
        <v>109</v>
      </c>
      <c r="G8" s="362">
        <v>2</v>
      </c>
      <c r="H8" s="362">
        <v>0</v>
      </c>
      <c r="I8" s="363">
        <v>0</v>
      </c>
      <c r="J8" s="362">
        <v>0</v>
      </c>
      <c r="K8" s="362">
        <v>0</v>
      </c>
      <c r="L8" s="362">
        <v>0</v>
      </c>
      <c r="M8" s="362">
        <v>0</v>
      </c>
      <c r="N8" s="362">
        <v>0</v>
      </c>
      <c r="O8" s="330">
        <v>1369031</v>
      </c>
      <c r="P8" s="330">
        <v>1997653</v>
      </c>
      <c r="Q8" s="330">
        <v>74280</v>
      </c>
      <c r="R8" s="365">
        <v>484.94932</v>
      </c>
      <c r="S8" s="365">
        <v>14.0965</v>
      </c>
      <c r="T8" s="330">
        <v>316</v>
      </c>
      <c r="U8" s="329">
        <v>0</v>
      </c>
      <c r="V8" s="330">
        <v>207</v>
      </c>
      <c r="W8" s="330">
        <v>109</v>
      </c>
      <c r="X8" s="329">
        <v>0</v>
      </c>
      <c r="Y8" s="329">
        <v>0</v>
      </c>
      <c r="Z8" s="331">
        <v>0</v>
      </c>
      <c r="AA8" s="329">
        <v>0</v>
      </c>
      <c r="AB8" s="329">
        <v>0</v>
      </c>
      <c r="AC8" s="329">
        <v>0</v>
      </c>
      <c r="AD8" s="329">
        <v>0</v>
      </c>
      <c r="AE8" s="329">
        <v>0</v>
      </c>
      <c r="AF8" s="330">
        <v>1345524</v>
      </c>
      <c r="AG8" s="330">
        <v>2002086</v>
      </c>
      <c r="AH8" s="330">
        <v>71714</v>
      </c>
      <c r="AI8" s="330">
        <v>466.42</v>
      </c>
      <c r="AJ8" s="330">
        <v>13.35</v>
      </c>
      <c r="AK8" s="62">
        <f aca="true" t="shared" si="0" ref="AK8:BA23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 t="e">
        <f t="shared" si="0"/>
        <v>#DIV/0!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1.7470517062497586</v>
      </c>
      <c r="AX8" s="62">
        <f t="shared" si="0"/>
        <v>-0.22141905992050293</v>
      </c>
      <c r="AY8" s="62">
        <f t="shared" si="0"/>
        <v>3.5781019047884652</v>
      </c>
      <c r="AZ8" s="62">
        <f t="shared" si="0"/>
        <v>3.972668410445518</v>
      </c>
      <c r="BA8" s="62">
        <f t="shared" si="0"/>
        <v>5.591760299625476</v>
      </c>
    </row>
    <row r="9" spans="1:53" ht="15">
      <c r="A9" s="60">
        <v>2</v>
      </c>
      <c r="B9" s="60" t="s">
        <v>20</v>
      </c>
      <c r="C9" s="392">
        <v>1063</v>
      </c>
      <c r="D9" s="392">
        <v>0</v>
      </c>
      <c r="E9" s="392">
        <v>501</v>
      </c>
      <c r="F9" s="392">
        <v>562</v>
      </c>
      <c r="G9" s="392">
        <v>2294</v>
      </c>
      <c r="H9" s="392">
        <v>0</v>
      </c>
      <c r="I9" s="392">
        <v>1743</v>
      </c>
      <c r="J9" s="392">
        <v>121078</v>
      </c>
      <c r="K9" s="392">
        <v>7499</v>
      </c>
      <c r="L9" s="392">
        <v>112947</v>
      </c>
      <c r="M9" s="392">
        <v>3.22</v>
      </c>
      <c r="N9" s="392">
        <v>29.42</v>
      </c>
      <c r="O9" s="392">
        <v>7165109</v>
      </c>
      <c r="P9" s="392">
        <v>7564430</v>
      </c>
      <c r="Q9" s="392">
        <v>338469</v>
      </c>
      <c r="R9" s="392">
        <v>1847.51</v>
      </c>
      <c r="S9" s="393">
        <v>50.87</v>
      </c>
      <c r="T9" s="12">
        <v>1058</v>
      </c>
      <c r="U9" s="12">
        <v>0</v>
      </c>
      <c r="V9" s="12">
        <v>497</v>
      </c>
      <c r="W9" s="12">
        <v>561</v>
      </c>
      <c r="X9" s="12">
        <v>2279</v>
      </c>
      <c r="Y9" s="12">
        <v>0</v>
      </c>
      <c r="Z9" s="12">
        <v>1731</v>
      </c>
      <c r="AA9" s="12">
        <v>121078</v>
      </c>
      <c r="AB9" s="12">
        <v>7894</v>
      </c>
      <c r="AC9" s="12">
        <v>112532</v>
      </c>
      <c r="AD9" s="12">
        <v>3.21</v>
      </c>
      <c r="AE9" s="15">
        <v>30.2</v>
      </c>
      <c r="AF9" s="15">
        <v>7084497</v>
      </c>
      <c r="AG9" s="15">
        <v>7610792</v>
      </c>
      <c r="AH9" s="15">
        <v>340893</v>
      </c>
      <c r="AI9" s="15">
        <v>1789.9</v>
      </c>
      <c r="AJ9" s="15">
        <v>52.38</v>
      </c>
      <c r="AK9" s="62">
        <f t="shared" si="0"/>
        <v>0.4725897920604915</v>
      </c>
      <c r="AL9" s="62" t="e">
        <f t="shared" si="0"/>
        <v>#DIV/0!</v>
      </c>
      <c r="AM9" s="62">
        <f t="shared" si="0"/>
        <v>0.8048289738430584</v>
      </c>
      <c r="AN9" s="62">
        <f t="shared" si="0"/>
        <v>0.17825311942959002</v>
      </c>
      <c r="AO9" s="62">
        <f t="shared" si="0"/>
        <v>0.6581834137779727</v>
      </c>
      <c r="AP9" s="62" t="e">
        <f t="shared" si="0"/>
        <v>#DIV/0!</v>
      </c>
      <c r="AQ9" s="62">
        <f t="shared" si="0"/>
        <v>0.6932409012131715</v>
      </c>
      <c r="AR9" s="62">
        <f t="shared" si="0"/>
        <v>0</v>
      </c>
      <c r="AS9" s="102">
        <f t="shared" si="0"/>
        <v>-5.003800354699772</v>
      </c>
      <c r="AT9" s="62">
        <f t="shared" si="0"/>
        <v>0.368783990331639</v>
      </c>
      <c r="AU9" s="62">
        <f t="shared" si="0"/>
        <v>0.311526479750786</v>
      </c>
      <c r="AV9" s="62">
        <f t="shared" si="0"/>
        <v>-2.5827814569536343</v>
      </c>
      <c r="AW9" s="62">
        <f t="shared" si="0"/>
        <v>1.1378648335936905</v>
      </c>
      <c r="AX9" s="62">
        <f t="shared" si="0"/>
        <v>-0.6091613067339116</v>
      </c>
      <c r="AY9" s="62">
        <f t="shared" si="0"/>
        <v>-0.711073562672158</v>
      </c>
      <c r="AZ9" s="62">
        <f t="shared" si="0"/>
        <v>3.218615565115364</v>
      </c>
      <c r="BA9" s="62">
        <f t="shared" si="0"/>
        <v>-2.882779686903408</v>
      </c>
    </row>
    <row r="10" spans="1:53" ht="15">
      <c r="A10" s="60">
        <v>3</v>
      </c>
      <c r="B10" s="60" t="s">
        <v>21</v>
      </c>
      <c r="C10" s="462">
        <v>2130</v>
      </c>
      <c r="D10" s="462">
        <v>0</v>
      </c>
      <c r="E10" s="462">
        <v>1449</v>
      </c>
      <c r="F10" s="462">
        <v>681</v>
      </c>
      <c r="G10" s="462">
        <v>4062</v>
      </c>
      <c r="H10" s="462">
        <v>0</v>
      </c>
      <c r="I10" s="462">
        <v>4062</v>
      </c>
      <c r="J10" s="463">
        <v>68649</v>
      </c>
      <c r="K10" s="463">
        <v>908</v>
      </c>
      <c r="L10" s="462">
        <v>82164</v>
      </c>
      <c r="M10" s="464">
        <v>0.3</v>
      </c>
      <c r="N10" s="465">
        <v>22.04</v>
      </c>
      <c r="O10" s="462">
        <v>8425637</v>
      </c>
      <c r="P10" s="466">
        <f>SUM('[1]JUN12_summary'!$D$3,'[1]JUN12_summary'!$D$8,'[1]JUN12_summary'!$D$11,'[1]JUN12_summary'!$D$24)</f>
        <v>7825447</v>
      </c>
      <c r="Q10" s="462">
        <v>633853</v>
      </c>
      <c r="R10" s="467">
        <v>3146.2</v>
      </c>
      <c r="S10" s="462">
        <v>89.34</v>
      </c>
      <c r="T10" s="63">
        <v>2072</v>
      </c>
      <c r="U10" s="63">
        <v>0</v>
      </c>
      <c r="V10" s="63">
        <v>1410</v>
      </c>
      <c r="W10" s="63">
        <v>662</v>
      </c>
      <c r="X10" s="63">
        <v>4117</v>
      </c>
      <c r="Y10" s="63">
        <v>248</v>
      </c>
      <c r="Z10" s="63">
        <v>4365</v>
      </c>
      <c r="AA10" s="64">
        <v>69044</v>
      </c>
      <c r="AB10" s="64">
        <v>897</v>
      </c>
      <c r="AC10" s="63">
        <v>79979</v>
      </c>
      <c r="AD10" s="65">
        <v>0.32</v>
      </c>
      <c r="AE10" s="66">
        <v>21.27</v>
      </c>
      <c r="AF10" s="63">
        <v>8261179</v>
      </c>
      <c r="AG10" s="63">
        <v>7950871</v>
      </c>
      <c r="AH10" s="63">
        <v>611434</v>
      </c>
      <c r="AI10" s="63">
        <v>3129.99</v>
      </c>
      <c r="AJ10" s="63">
        <v>87.36</v>
      </c>
      <c r="AK10" s="62">
        <f t="shared" si="0"/>
        <v>2.799227799227799</v>
      </c>
      <c r="AL10" s="62" t="e">
        <f t="shared" si="0"/>
        <v>#DIV/0!</v>
      </c>
      <c r="AM10" s="62">
        <f t="shared" si="0"/>
        <v>2.7659574468085104</v>
      </c>
      <c r="AN10" s="62">
        <f t="shared" si="0"/>
        <v>2.8700906344410875</v>
      </c>
      <c r="AO10" s="62">
        <f t="shared" si="0"/>
        <v>-1.3359242166626184</v>
      </c>
      <c r="AP10" s="70">
        <f t="shared" si="0"/>
        <v>-100</v>
      </c>
      <c r="AQ10" s="62">
        <f t="shared" si="0"/>
        <v>-6.941580756013746</v>
      </c>
      <c r="AR10" s="62">
        <f t="shared" si="0"/>
        <v>-0.5720989513933145</v>
      </c>
      <c r="AS10" s="62">
        <f t="shared" si="0"/>
        <v>1.2263099219620959</v>
      </c>
      <c r="AT10" s="62">
        <f t="shared" si="0"/>
        <v>2.7319671413746107</v>
      </c>
      <c r="AU10" s="62">
        <f t="shared" si="0"/>
        <v>-6.250000000000005</v>
      </c>
      <c r="AV10" s="62">
        <f t="shared" si="0"/>
        <v>3.620122237893745</v>
      </c>
      <c r="AW10" s="62">
        <f t="shared" si="0"/>
        <v>1.99073279976139</v>
      </c>
      <c r="AX10" s="62">
        <f t="shared" si="0"/>
        <v>-1.57748754821956</v>
      </c>
      <c r="AY10" s="62">
        <f t="shared" si="0"/>
        <v>3.6666263243457182</v>
      </c>
      <c r="AZ10" s="62">
        <f t="shared" si="0"/>
        <v>0.5178930284122325</v>
      </c>
      <c r="BA10" s="62">
        <f t="shared" si="0"/>
        <v>2.266483516483521</v>
      </c>
    </row>
    <row r="11" spans="1:53" ht="15">
      <c r="A11" s="60">
        <v>4</v>
      </c>
      <c r="B11" s="60" t="s">
        <v>22</v>
      </c>
      <c r="C11" s="422">
        <v>1727</v>
      </c>
      <c r="D11" s="422">
        <v>0</v>
      </c>
      <c r="E11" s="422">
        <v>876</v>
      </c>
      <c r="F11" s="422">
        <v>851</v>
      </c>
      <c r="G11" s="422">
        <v>1943</v>
      </c>
      <c r="H11" s="422">
        <v>501</v>
      </c>
      <c r="I11" s="422">
        <v>2444</v>
      </c>
      <c r="J11" s="422">
        <v>120448</v>
      </c>
      <c r="K11" s="422">
        <v>8940</v>
      </c>
      <c r="L11" s="422">
        <v>88492</v>
      </c>
      <c r="M11" s="423">
        <v>6.26</v>
      </c>
      <c r="N11" s="422">
        <v>24.36</v>
      </c>
      <c r="O11" s="422">
        <v>11011549</v>
      </c>
      <c r="P11" s="422">
        <v>10192604</v>
      </c>
      <c r="Q11" s="422">
        <v>524521</v>
      </c>
      <c r="R11" s="424">
        <v>2164.84</v>
      </c>
      <c r="S11" s="424">
        <v>75.46</v>
      </c>
      <c r="T11" s="287">
        <v>1706</v>
      </c>
      <c r="U11" s="287">
        <v>0</v>
      </c>
      <c r="V11" s="287">
        <v>867</v>
      </c>
      <c r="W11" s="287">
        <v>839</v>
      </c>
      <c r="X11" s="287">
        <v>1941</v>
      </c>
      <c r="Y11" s="287">
        <v>501</v>
      </c>
      <c r="Z11" s="287">
        <v>2442</v>
      </c>
      <c r="AA11" s="287">
        <v>120226</v>
      </c>
      <c r="AB11" s="287">
        <v>8709</v>
      </c>
      <c r="AC11" s="287">
        <v>94175</v>
      </c>
      <c r="AD11" s="288">
        <v>5.99</v>
      </c>
      <c r="AE11" s="287">
        <v>26.31</v>
      </c>
      <c r="AF11" s="287">
        <v>10781190</v>
      </c>
      <c r="AG11" s="287">
        <v>10348717</v>
      </c>
      <c r="AH11" s="287">
        <v>514027</v>
      </c>
      <c r="AI11" s="289">
        <v>2119.42</v>
      </c>
      <c r="AJ11" s="289">
        <v>73.66</v>
      </c>
      <c r="AK11" s="62">
        <f t="shared" si="0"/>
        <v>1.2309495896834701</v>
      </c>
      <c r="AL11" s="62" t="e">
        <f t="shared" si="0"/>
        <v>#DIV/0!</v>
      </c>
      <c r="AM11" s="62">
        <f t="shared" si="0"/>
        <v>1.0380622837370241</v>
      </c>
      <c r="AN11" s="62">
        <f t="shared" si="0"/>
        <v>1.430274135876043</v>
      </c>
      <c r="AO11" s="62">
        <f t="shared" si="0"/>
        <v>0.10303967027305513</v>
      </c>
      <c r="AP11" s="62">
        <f t="shared" si="0"/>
        <v>0</v>
      </c>
      <c r="AQ11" s="62">
        <f t="shared" si="0"/>
        <v>0.08190008190008191</v>
      </c>
      <c r="AR11" s="62">
        <f t="shared" si="0"/>
        <v>0.1846522382845641</v>
      </c>
      <c r="AS11" s="62">
        <f t="shared" si="0"/>
        <v>2.6524285222183948</v>
      </c>
      <c r="AT11" s="62">
        <f t="shared" si="0"/>
        <v>-6.034510220334484</v>
      </c>
      <c r="AU11" s="62">
        <f t="shared" si="0"/>
        <v>4.507512520868106</v>
      </c>
      <c r="AV11" s="62">
        <f t="shared" si="0"/>
        <v>-7.4116305587229165</v>
      </c>
      <c r="AW11" s="62">
        <f t="shared" si="0"/>
        <v>2.1366750794671088</v>
      </c>
      <c r="AX11" s="62">
        <f t="shared" si="0"/>
        <v>-1.508525163070939</v>
      </c>
      <c r="AY11" s="62">
        <f t="shared" si="0"/>
        <v>2.0415270014999214</v>
      </c>
      <c r="AZ11" s="62">
        <f t="shared" si="0"/>
        <v>2.143039133347806</v>
      </c>
      <c r="BA11" s="62">
        <f>(S11-AJ11)/AJ11*100</f>
        <v>2.443660059733909</v>
      </c>
    </row>
    <row r="12" spans="1:53" ht="15">
      <c r="A12" s="60">
        <v>5</v>
      </c>
      <c r="B12" s="60" t="s">
        <v>23</v>
      </c>
      <c r="C12" s="484">
        <v>502</v>
      </c>
      <c r="D12" s="485">
        <v>0</v>
      </c>
      <c r="E12" s="484">
        <v>360</v>
      </c>
      <c r="F12" s="484">
        <v>142</v>
      </c>
      <c r="G12" s="484">
        <v>77</v>
      </c>
      <c r="H12" s="484">
        <v>404</v>
      </c>
      <c r="I12" s="484">
        <v>481</v>
      </c>
      <c r="J12" s="484">
        <v>27009</v>
      </c>
      <c r="K12" s="484">
        <v>167</v>
      </c>
      <c r="L12" s="484">
        <v>17301</v>
      </c>
      <c r="M12" s="484">
        <v>0.06</v>
      </c>
      <c r="N12" s="484">
        <v>3.8499999999999996</v>
      </c>
      <c r="O12" s="484">
        <v>2641068</v>
      </c>
      <c r="P12" s="484">
        <v>2825394</v>
      </c>
      <c r="Q12" s="484">
        <v>219058</v>
      </c>
      <c r="R12" s="484">
        <v>715.134</v>
      </c>
      <c r="S12" s="484">
        <v>28.37</v>
      </c>
      <c r="T12" s="353">
        <v>502</v>
      </c>
      <c r="U12" s="353">
        <v>0</v>
      </c>
      <c r="V12" s="352">
        <v>360</v>
      </c>
      <c r="W12" s="352">
        <v>142</v>
      </c>
      <c r="X12" s="352">
        <v>77</v>
      </c>
      <c r="Y12" s="352">
        <v>404</v>
      </c>
      <c r="Z12" s="352">
        <v>481</v>
      </c>
      <c r="AA12" s="352">
        <v>27311</v>
      </c>
      <c r="AB12" s="352">
        <v>192</v>
      </c>
      <c r="AC12" s="352">
        <v>16449</v>
      </c>
      <c r="AD12" s="352">
        <v>0.06459</v>
      </c>
      <c r="AE12" s="352">
        <v>3.6961067969999997</v>
      </c>
      <c r="AF12" s="352">
        <v>2594000</v>
      </c>
      <c r="AG12" s="352">
        <v>2910498</v>
      </c>
      <c r="AH12" s="352">
        <v>209825</v>
      </c>
      <c r="AI12" s="352">
        <v>707.49302</v>
      </c>
      <c r="AJ12" s="352">
        <v>28.128857997000004</v>
      </c>
      <c r="AK12" s="62">
        <f t="shared" si="0"/>
        <v>0</v>
      </c>
      <c r="AL12" s="62" t="e">
        <f t="shared" si="0"/>
        <v>#DIV/0!</v>
      </c>
      <c r="AM12" s="62">
        <f t="shared" si="0"/>
        <v>0</v>
      </c>
      <c r="AN12" s="62">
        <f t="shared" si="0"/>
        <v>0</v>
      </c>
      <c r="AO12" s="102">
        <f t="shared" si="0"/>
        <v>0</v>
      </c>
      <c r="AP12" s="102">
        <f t="shared" si="0"/>
        <v>0</v>
      </c>
      <c r="AQ12" s="102">
        <f t="shared" si="0"/>
        <v>0</v>
      </c>
      <c r="AR12" s="62">
        <f t="shared" si="0"/>
        <v>-1.1057815532203141</v>
      </c>
      <c r="AS12" s="102">
        <f t="shared" si="0"/>
        <v>-13.020833333333334</v>
      </c>
      <c r="AT12" s="62">
        <f t="shared" si="0"/>
        <v>5.179646179099033</v>
      </c>
      <c r="AU12" s="62">
        <f t="shared" si="0"/>
        <v>-7.106363214119829</v>
      </c>
      <c r="AV12" s="62">
        <f t="shared" si="0"/>
        <v>4.163656827365208</v>
      </c>
      <c r="AW12" s="62">
        <f t="shared" si="0"/>
        <v>1.8144949884348498</v>
      </c>
      <c r="AX12" s="102">
        <f t="shared" si="0"/>
        <v>-2.924035680491792</v>
      </c>
      <c r="AY12" s="62">
        <f t="shared" si="0"/>
        <v>4.400333611342785</v>
      </c>
      <c r="AZ12" s="62">
        <f t="shared" si="0"/>
        <v>1.0800078282044414</v>
      </c>
      <c r="BA12" s="62">
        <f t="shared" si="0"/>
        <v>0.8572761931028801</v>
      </c>
    </row>
    <row r="13" spans="1:53" ht="15">
      <c r="A13" s="60">
        <v>6</v>
      </c>
      <c r="B13" s="60" t="s">
        <v>24</v>
      </c>
      <c r="C13" s="507">
        <v>3107</v>
      </c>
      <c r="D13" s="507">
        <v>0</v>
      </c>
      <c r="E13" s="507">
        <v>1541</v>
      </c>
      <c r="F13" s="507">
        <v>1566</v>
      </c>
      <c r="G13" s="507">
        <v>1053</v>
      </c>
      <c r="H13" s="507">
        <v>0</v>
      </c>
      <c r="I13" s="507">
        <v>925</v>
      </c>
      <c r="J13" s="507">
        <v>57449</v>
      </c>
      <c r="K13" s="507">
        <v>8737</v>
      </c>
      <c r="L13" s="507">
        <v>82789</v>
      </c>
      <c r="M13" s="508">
        <v>3.94</v>
      </c>
      <c r="N13" s="508">
        <v>13.71</v>
      </c>
      <c r="O13" s="509">
        <v>7377372</v>
      </c>
      <c r="P13" s="507">
        <v>7297848</v>
      </c>
      <c r="Q13" s="507">
        <v>494386</v>
      </c>
      <c r="R13" s="508">
        <v>2839.79</v>
      </c>
      <c r="S13" s="508">
        <v>100.18</v>
      </c>
      <c r="T13" s="318">
        <v>3050</v>
      </c>
      <c r="U13" s="318">
        <v>0</v>
      </c>
      <c r="V13" s="318">
        <v>1534</v>
      </c>
      <c r="W13" s="318">
        <v>1516</v>
      </c>
      <c r="X13" s="318">
        <v>926</v>
      </c>
      <c r="Y13" s="318">
        <v>0</v>
      </c>
      <c r="Z13" s="318">
        <v>799</v>
      </c>
      <c r="AA13" s="318">
        <v>56745</v>
      </c>
      <c r="AB13" s="318">
        <v>9114</v>
      </c>
      <c r="AC13" s="318">
        <v>63139</v>
      </c>
      <c r="AD13" s="319">
        <v>4.19</v>
      </c>
      <c r="AE13" s="319">
        <v>15.45</v>
      </c>
      <c r="AF13" s="320">
        <v>7389913</v>
      </c>
      <c r="AG13" s="318">
        <v>7257431</v>
      </c>
      <c r="AH13" s="318">
        <v>627721</v>
      </c>
      <c r="AI13" s="319">
        <v>2836.46</v>
      </c>
      <c r="AJ13" s="319">
        <v>92.84</v>
      </c>
      <c r="AK13" s="62">
        <f t="shared" si="0"/>
        <v>1.8688524590163933</v>
      </c>
      <c r="AL13" s="62" t="e">
        <f t="shared" si="0"/>
        <v>#DIV/0!</v>
      </c>
      <c r="AM13" s="62">
        <f t="shared" si="0"/>
        <v>0.45632333767926986</v>
      </c>
      <c r="AN13" s="62">
        <f t="shared" si="0"/>
        <v>3.2981530343007917</v>
      </c>
      <c r="AO13" s="102">
        <f t="shared" si="0"/>
        <v>13.714902807775378</v>
      </c>
      <c r="AP13" s="62" t="e">
        <f t="shared" si="0"/>
        <v>#DIV/0!</v>
      </c>
      <c r="AQ13" s="62">
        <f t="shared" si="0"/>
        <v>15.76971214017522</v>
      </c>
      <c r="AR13" s="62">
        <f t="shared" si="0"/>
        <v>1.2406379416688695</v>
      </c>
      <c r="AS13" s="62">
        <f t="shared" si="0"/>
        <v>-4.136493307000219</v>
      </c>
      <c r="AT13" s="62">
        <f t="shared" si="0"/>
        <v>31.12181060834033</v>
      </c>
      <c r="AU13" s="62">
        <f t="shared" si="0"/>
        <v>-5.9665871121718475</v>
      </c>
      <c r="AV13" s="62">
        <f t="shared" si="0"/>
        <v>-11.262135922330087</v>
      </c>
      <c r="AW13" s="62">
        <f t="shared" si="0"/>
        <v>-0.16970429827793643</v>
      </c>
      <c r="AX13" s="62">
        <f t="shared" si="0"/>
        <v>0.5569050535926555</v>
      </c>
      <c r="AY13" s="62">
        <f t="shared" si="0"/>
        <v>-21.241124639768305</v>
      </c>
      <c r="AZ13" s="62">
        <f t="shared" si="0"/>
        <v>0.11739985756893899</v>
      </c>
      <c r="BA13" s="62">
        <f t="shared" si="0"/>
        <v>7.9060749676863455</v>
      </c>
    </row>
    <row r="14" spans="1:53" ht="15">
      <c r="A14" s="74">
        <v>7</v>
      </c>
      <c r="B14" s="75" t="s">
        <v>25</v>
      </c>
      <c r="C14" s="520">
        <v>1841</v>
      </c>
      <c r="D14" s="520">
        <v>0</v>
      </c>
      <c r="E14" s="520">
        <v>1005</v>
      </c>
      <c r="F14" s="520">
        <v>836</v>
      </c>
      <c r="G14" s="520">
        <v>0</v>
      </c>
      <c r="H14" s="520">
        <v>0</v>
      </c>
      <c r="I14" s="520">
        <v>3857</v>
      </c>
      <c r="J14" s="520">
        <v>59346</v>
      </c>
      <c r="K14" s="520">
        <v>250</v>
      </c>
      <c r="L14" s="520">
        <v>46410</v>
      </c>
      <c r="M14" s="520">
        <v>0.09</v>
      </c>
      <c r="N14" s="520">
        <v>2.14</v>
      </c>
      <c r="O14" s="521">
        <v>4998164</v>
      </c>
      <c r="P14" s="521">
        <v>8204484</v>
      </c>
      <c r="Q14" s="521">
        <v>95982</v>
      </c>
      <c r="R14" s="522">
        <v>2232.13</v>
      </c>
      <c r="S14" s="522">
        <v>23.99</v>
      </c>
      <c r="T14" s="349">
        <v>1782</v>
      </c>
      <c r="U14" s="349">
        <v>0</v>
      </c>
      <c r="V14" s="349">
        <v>976</v>
      </c>
      <c r="W14" s="349">
        <v>806</v>
      </c>
      <c r="X14" s="349">
        <v>0</v>
      </c>
      <c r="Y14" s="349">
        <v>0</v>
      </c>
      <c r="Z14" s="349">
        <v>3842</v>
      </c>
      <c r="AA14" s="349">
        <v>58627</v>
      </c>
      <c r="AB14" s="349">
        <v>181</v>
      </c>
      <c r="AC14" s="349">
        <v>47749</v>
      </c>
      <c r="AD14" s="349">
        <v>0.07</v>
      </c>
      <c r="AE14" s="349">
        <v>2.13</v>
      </c>
      <c r="AF14" s="350">
        <v>4790401</v>
      </c>
      <c r="AG14" s="350">
        <v>8180825</v>
      </c>
      <c r="AH14" s="350">
        <v>90830</v>
      </c>
      <c r="AI14" s="351">
        <v>2158.76224</v>
      </c>
      <c r="AJ14" s="351">
        <v>24.4490589</v>
      </c>
      <c r="AK14" s="78">
        <f t="shared" si="0"/>
        <v>3.310886644219978</v>
      </c>
      <c r="AL14" s="78" t="e">
        <f t="shared" si="0"/>
        <v>#DIV/0!</v>
      </c>
      <c r="AM14" s="78">
        <f t="shared" si="0"/>
        <v>2.971311475409836</v>
      </c>
      <c r="AN14" s="78">
        <f t="shared" si="0"/>
        <v>3.722084367245657</v>
      </c>
      <c r="AO14" s="78" t="e">
        <f t="shared" si="0"/>
        <v>#DIV/0!</v>
      </c>
      <c r="AP14" s="78" t="e">
        <f t="shared" si="0"/>
        <v>#DIV/0!</v>
      </c>
      <c r="AQ14" s="78">
        <f t="shared" si="0"/>
        <v>0.3904216553878188</v>
      </c>
      <c r="AR14" s="78">
        <f t="shared" si="0"/>
        <v>1.226397393692326</v>
      </c>
      <c r="AS14" s="366">
        <f t="shared" si="0"/>
        <v>38.12154696132597</v>
      </c>
      <c r="AT14" s="78">
        <f t="shared" si="0"/>
        <v>-2.804247209365641</v>
      </c>
      <c r="AU14" s="366">
        <f t="shared" si="0"/>
        <v>28.57142857142855</v>
      </c>
      <c r="AV14" s="78">
        <f t="shared" si="0"/>
        <v>0.4694835680751282</v>
      </c>
      <c r="AW14" s="78">
        <f t="shared" si="0"/>
        <v>4.337069067913104</v>
      </c>
      <c r="AX14" s="78">
        <f t="shared" si="0"/>
        <v>0.289200661302497</v>
      </c>
      <c r="AY14" s="78">
        <f t="shared" si="0"/>
        <v>5.672134757238798</v>
      </c>
      <c r="AZ14" s="78">
        <f t="shared" si="0"/>
        <v>3.3986030809951577</v>
      </c>
      <c r="BA14" s="78">
        <f t="shared" si="0"/>
        <v>-1.877613784144478</v>
      </c>
    </row>
    <row r="15" spans="1:53" ht="15">
      <c r="A15" s="60">
        <v>8</v>
      </c>
      <c r="B15" s="60" t="s">
        <v>26</v>
      </c>
      <c r="C15" s="487">
        <v>1279</v>
      </c>
      <c r="D15" s="487">
        <v>0</v>
      </c>
      <c r="E15" s="487">
        <v>738</v>
      </c>
      <c r="F15" s="487">
        <v>541</v>
      </c>
      <c r="G15" s="487">
        <v>14167</v>
      </c>
      <c r="H15" s="487">
        <v>0</v>
      </c>
      <c r="I15" s="487">
        <v>13348</v>
      </c>
      <c r="J15" s="487">
        <v>59964</v>
      </c>
      <c r="K15" s="487">
        <v>1320</v>
      </c>
      <c r="L15" s="487">
        <v>74794</v>
      </c>
      <c r="M15" s="488">
        <v>0.63</v>
      </c>
      <c r="N15" s="488">
        <v>17.35</v>
      </c>
      <c r="O15" s="489">
        <v>4940428</v>
      </c>
      <c r="P15" s="487">
        <v>3622059</v>
      </c>
      <c r="Q15" s="487">
        <v>326336</v>
      </c>
      <c r="R15" s="490">
        <v>1251.62</v>
      </c>
      <c r="S15" s="488">
        <v>50.84</v>
      </c>
      <c r="T15" s="226">
        <v>1278</v>
      </c>
      <c r="U15" s="226">
        <v>0</v>
      </c>
      <c r="V15" s="226">
        <v>736</v>
      </c>
      <c r="W15" s="226">
        <v>542</v>
      </c>
      <c r="X15" s="226">
        <v>14431</v>
      </c>
      <c r="Y15" s="226">
        <v>0</v>
      </c>
      <c r="Z15" s="226">
        <v>13985</v>
      </c>
      <c r="AA15" s="226">
        <v>59767</v>
      </c>
      <c r="AB15" s="226">
        <v>1480</v>
      </c>
      <c r="AC15" s="226">
        <v>76924</v>
      </c>
      <c r="AD15" s="227">
        <v>0.6699999999999999</v>
      </c>
      <c r="AE15" s="227">
        <v>18.65</v>
      </c>
      <c r="AF15" s="228">
        <v>4899202</v>
      </c>
      <c r="AG15" s="226">
        <v>3805917</v>
      </c>
      <c r="AH15" s="229">
        <v>330159</v>
      </c>
      <c r="AI15" s="230">
        <v>1300.67</v>
      </c>
      <c r="AJ15" s="227">
        <v>53.4</v>
      </c>
      <c r="AK15" s="62">
        <f t="shared" si="0"/>
        <v>0.0782472613458529</v>
      </c>
      <c r="AL15" s="62" t="e">
        <f t="shared" si="0"/>
        <v>#DIV/0!</v>
      </c>
      <c r="AM15" s="62">
        <f t="shared" si="0"/>
        <v>0.2717391304347826</v>
      </c>
      <c r="AN15" s="62">
        <f t="shared" si="0"/>
        <v>-0.18450184501845018</v>
      </c>
      <c r="AO15" s="62">
        <f t="shared" si="0"/>
        <v>-1.8293950523179268</v>
      </c>
      <c r="AP15" s="62" t="e">
        <f t="shared" si="0"/>
        <v>#DIV/0!</v>
      </c>
      <c r="AQ15" s="62">
        <f t="shared" si="0"/>
        <v>-4.5548802288165895</v>
      </c>
      <c r="AR15" s="62">
        <f t="shared" si="0"/>
        <v>0.3296133317717135</v>
      </c>
      <c r="AS15" s="62">
        <f t="shared" si="0"/>
        <v>-10.81081081081081</v>
      </c>
      <c r="AT15" s="62">
        <f t="shared" si="0"/>
        <v>-2.768966772398731</v>
      </c>
      <c r="AU15" s="62">
        <f t="shared" si="0"/>
        <v>-5.970149253731333</v>
      </c>
      <c r="AV15" s="62">
        <f t="shared" si="0"/>
        <v>-6.970509383378001</v>
      </c>
      <c r="AW15" s="62">
        <f t="shared" si="0"/>
        <v>0.8414839804523268</v>
      </c>
      <c r="AX15" s="62">
        <f t="shared" si="0"/>
        <v>-4.830846284876943</v>
      </c>
      <c r="AY15" s="62">
        <f t="shared" si="0"/>
        <v>-1.1579269382327908</v>
      </c>
      <c r="AZ15" s="62">
        <f t="shared" si="0"/>
        <v>-3.771133338971467</v>
      </c>
      <c r="BA15" s="62">
        <f t="shared" si="0"/>
        <v>-4.794007490636695</v>
      </c>
    </row>
    <row r="16" spans="1:53" ht="15.75" thickBot="1">
      <c r="A16" s="60">
        <v>9</v>
      </c>
      <c r="B16" s="60" t="s">
        <v>27</v>
      </c>
      <c r="C16" s="516">
        <v>545</v>
      </c>
      <c r="D16" s="516">
        <v>0</v>
      </c>
      <c r="E16" s="516">
        <v>433</v>
      </c>
      <c r="F16" s="516">
        <v>112</v>
      </c>
      <c r="G16" s="516">
        <v>0</v>
      </c>
      <c r="H16" s="516">
        <v>0</v>
      </c>
      <c r="I16" s="516">
        <v>0</v>
      </c>
      <c r="J16" s="516">
        <v>0</v>
      </c>
      <c r="K16" s="516">
        <v>0</v>
      </c>
      <c r="L16" s="516">
        <v>0</v>
      </c>
      <c r="M16" s="516">
        <v>0</v>
      </c>
      <c r="N16" s="516">
        <v>0</v>
      </c>
      <c r="O16" s="517">
        <v>1596686</v>
      </c>
      <c r="P16" s="516">
        <v>1854769</v>
      </c>
      <c r="Q16" s="516">
        <v>94912</v>
      </c>
      <c r="R16" s="516">
        <v>631.0739776</v>
      </c>
      <c r="S16" s="518">
        <v>12.7855069</v>
      </c>
      <c r="T16" s="250">
        <v>550</v>
      </c>
      <c r="U16" s="250">
        <v>0</v>
      </c>
      <c r="V16" s="250">
        <v>432</v>
      </c>
      <c r="W16" s="250">
        <v>118</v>
      </c>
      <c r="X16" s="250"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1">
        <v>1582299</v>
      </c>
      <c r="AG16" s="250">
        <v>1895802</v>
      </c>
      <c r="AH16" s="250">
        <v>88096</v>
      </c>
      <c r="AI16" s="235">
        <v>633.123553112</v>
      </c>
      <c r="AJ16" s="252">
        <v>12.303539704</v>
      </c>
      <c r="AK16" s="62">
        <f t="shared" si="0"/>
        <v>-0.9090909090909091</v>
      </c>
      <c r="AL16" s="62" t="e">
        <f t="shared" si="0"/>
        <v>#DIV/0!</v>
      </c>
      <c r="AM16" s="62">
        <f t="shared" si="0"/>
        <v>0.23148148148148145</v>
      </c>
      <c r="AN16" s="62">
        <f t="shared" si="0"/>
        <v>-5.084745762711865</v>
      </c>
      <c r="AO16" s="62" t="e">
        <f t="shared" si="0"/>
        <v>#DIV/0!</v>
      </c>
      <c r="AP16" s="62" t="e">
        <f t="shared" si="0"/>
        <v>#DIV/0!</v>
      </c>
      <c r="AQ16" s="62" t="e">
        <f t="shared" si="0"/>
        <v>#DIV/0!</v>
      </c>
      <c r="AR16" s="62" t="e">
        <f t="shared" si="0"/>
        <v>#DIV/0!</v>
      </c>
      <c r="AS16" s="62" t="e">
        <f t="shared" si="0"/>
        <v>#DIV/0!</v>
      </c>
      <c r="AT16" s="62" t="e">
        <f t="shared" si="0"/>
        <v>#DIV/0!</v>
      </c>
      <c r="AU16" s="62" t="e">
        <f t="shared" si="0"/>
        <v>#DIV/0!</v>
      </c>
      <c r="AV16" s="62" t="e">
        <f t="shared" si="0"/>
        <v>#DIV/0!</v>
      </c>
      <c r="AW16" s="62">
        <f t="shared" si="0"/>
        <v>0.909246608889976</v>
      </c>
      <c r="AX16" s="62">
        <f t="shared" si="0"/>
        <v>-2.1644137942675448</v>
      </c>
      <c r="AY16" s="62">
        <f t="shared" si="0"/>
        <v>7.737014166363966</v>
      </c>
      <c r="AZ16" s="62">
        <f t="shared" si="0"/>
        <v>-0.32372441396716795</v>
      </c>
      <c r="BA16" s="62">
        <f t="shared" si="0"/>
        <v>3.9173051625403956</v>
      </c>
    </row>
    <row r="17" spans="1:53" ht="15">
      <c r="A17" s="60">
        <v>10</v>
      </c>
      <c r="B17" s="60" t="s">
        <v>28</v>
      </c>
      <c r="C17" s="247">
        <v>1289</v>
      </c>
      <c r="D17" s="247">
        <v>0</v>
      </c>
      <c r="E17" s="460">
        <v>930</v>
      </c>
      <c r="F17" s="460">
        <v>359</v>
      </c>
      <c r="G17" s="460">
        <v>0</v>
      </c>
      <c r="H17" s="460">
        <v>0</v>
      </c>
      <c r="I17" s="460">
        <v>0</v>
      </c>
      <c r="J17" s="460">
        <v>44416</v>
      </c>
      <c r="K17" s="460">
        <v>2190</v>
      </c>
      <c r="L17" s="460">
        <v>55951</v>
      </c>
      <c r="M17" s="461">
        <v>0.89</v>
      </c>
      <c r="N17" s="461">
        <v>13.77</v>
      </c>
      <c r="O17" s="460">
        <v>7713989</v>
      </c>
      <c r="P17" s="460">
        <v>9655871</v>
      </c>
      <c r="Q17" s="460">
        <v>477932</v>
      </c>
      <c r="R17" s="461">
        <v>2322.05</v>
      </c>
      <c r="S17" s="461">
        <v>56.78</v>
      </c>
      <c r="T17" s="9">
        <v>1286</v>
      </c>
      <c r="U17" s="9">
        <v>0</v>
      </c>
      <c r="V17" s="293">
        <v>927</v>
      </c>
      <c r="W17" s="293">
        <v>359</v>
      </c>
      <c r="X17" s="293">
        <v>0</v>
      </c>
      <c r="Y17" s="293">
        <v>0</v>
      </c>
      <c r="Z17" s="293">
        <v>0</v>
      </c>
      <c r="AA17" s="293">
        <v>44080</v>
      </c>
      <c r="AB17" s="293">
        <v>2442</v>
      </c>
      <c r="AC17" s="293">
        <v>56492</v>
      </c>
      <c r="AD17" s="294">
        <v>0.98</v>
      </c>
      <c r="AE17" s="294">
        <v>14.28</v>
      </c>
      <c r="AF17" s="293">
        <v>7584598</v>
      </c>
      <c r="AG17" s="293">
        <v>10114881</v>
      </c>
      <c r="AH17" s="293">
        <v>513357</v>
      </c>
      <c r="AI17" s="294">
        <v>2315.56</v>
      </c>
      <c r="AJ17" s="294">
        <v>58.64</v>
      </c>
      <c r="AK17" s="62">
        <f t="shared" si="0"/>
        <v>0.23328149300155523</v>
      </c>
      <c r="AL17" s="62" t="e">
        <f t="shared" si="0"/>
        <v>#DIV/0!</v>
      </c>
      <c r="AM17" s="62">
        <f t="shared" si="0"/>
        <v>0.3236245954692557</v>
      </c>
      <c r="AN17" s="62">
        <f t="shared" si="0"/>
        <v>0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>
        <f t="shared" si="0"/>
        <v>0.7622504537205083</v>
      </c>
      <c r="AS17" s="62">
        <f t="shared" si="0"/>
        <v>-10.319410319410318</v>
      </c>
      <c r="AT17" s="62">
        <f t="shared" si="0"/>
        <v>-0.9576577214472846</v>
      </c>
      <c r="AU17" s="62">
        <f t="shared" si="0"/>
        <v>-9.18367346938775</v>
      </c>
      <c r="AV17" s="62">
        <f t="shared" si="0"/>
        <v>-3.57142857142857</v>
      </c>
      <c r="AW17" s="62">
        <f t="shared" si="0"/>
        <v>1.7059704416766717</v>
      </c>
      <c r="AX17" s="62">
        <f t="shared" si="0"/>
        <v>-4.537967376976556</v>
      </c>
      <c r="AY17" s="62">
        <f t="shared" si="0"/>
        <v>-6.900655878852338</v>
      </c>
      <c r="AZ17" s="102">
        <f t="shared" si="0"/>
        <v>0.2802777729793327</v>
      </c>
      <c r="BA17" s="62">
        <f t="shared" si="0"/>
        <v>-3.1718963165075027</v>
      </c>
    </row>
    <row r="18" spans="1:53" ht="15">
      <c r="A18" s="60">
        <v>11</v>
      </c>
      <c r="B18" s="60" t="s">
        <v>29</v>
      </c>
      <c r="C18" s="401">
        <v>1524</v>
      </c>
      <c r="D18" s="401">
        <v>0</v>
      </c>
      <c r="E18" s="401">
        <v>957</v>
      </c>
      <c r="F18" s="401">
        <v>567</v>
      </c>
      <c r="G18" s="401">
        <v>635</v>
      </c>
      <c r="H18" s="401">
        <v>0</v>
      </c>
      <c r="I18" s="401">
        <v>478</v>
      </c>
      <c r="J18" s="401">
        <v>35542</v>
      </c>
      <c r="K18" s="401">
        <v>2832</v>
      </c>
      <c r="L18" s="401">
        <v>35482</v>
      </c>
      <c r="M18" s="401">
        <v>0.54</v>
      </c>
      <c r="N18" s="401">
        <v>7.58</v>
      </c>
      <c r="O18" s="401">
        <v>3636188</v>
      </c>
      <c r="P18" s="401">
        <v>3089106</v>
      </c>
      <c r="Q18" s="401">
        <v>317850</v>
      </c>
      <c r="R18" s="401">
        <v>1072.24</v>
      </c>
      <c r="S18" s="402" t="s">
        <v>130</v>
      </c>
      <c r="T18" s="176">
        <v>1489</v>
      </c>
      <c r="U18" s="176">
        <v>0</v>
      </c>
      <c r="V18" s="176">
        <v>936</v>
      </c>
      <c r="W18" s="176">
        <v>553</v>
      </c>
      <c r="X18" s="176">
        <v>601</v>
      </c>
      <c r="Y18" s="176">
        <v>0</v>
      </c>
      <c r="Z18" s="176">
        <v>478</v>
      </c>
      <c r="AA18" s="176">
        <v>35342</v>
      </c>
      <c r="AB18" s="176">
        <v>2814</v>
      </c>
      <c r="AC18" s="176">
        <v>35281</v>
      </c>
      <c r="AD18" s="176">
        <v>0.53</v>
      </c>
      <c r="AE18" s="176">
        <v>7.88</v>
      </c>
      <c r="AF18" s="176">
        <v>3555536</v>
      </c>
      <c r="AG18" s="176">
        <v>3080029</v>
      </c>
      <c r="AH18" s="176">
        <v>314982</v>
      </c>
      <c r="AI18" s="176">
        <v>1039.46</v>
      </c>
      <c r="AJ18" s="193">
        <v>59.8</v>
      </c>
      <c r="AK18" s="62">
        <f t="shared" si="0"/>
        <v>2.350570852921424</v>
      </c>
      <c r="AL18" s="62" t="e">
        <f>(E18-U18)/U18*100</f>
        <v>#DIV/0!</v>
      </c>
      <c r="AM18" s="62">
        <f t="shared" si="0"/>
        <v>2.2435897435897436</v>
      </c>
      <c r="AN18" s="62">
        <f t="shared" si="0"/>
        <v>2.5316455696202533</v>
      </c>
      <c r="AO18" s="62">
        <f t="shared" si="0"/>
        <v>5.657237936772046</v>
      </c>
      <c r="AP18" s="62" t="e">
        <f t="shared" si="0"/>
        <v>#DIV/0!</v>
      </c>
      <c r="AQ18" s="62">
        <f t="shared" si="0"/>
        <v>0</v>
      </c>
      <c r="AR18" s="62">
        <f t="shared" si="0"/>
        <v>0.5658989304510215</v>
      </c>
      <c r="AS18" s="62">
        <f t="shared" si="0"/>
        <v>0.6396588486140725</v>
      </c>
      <c r="AT18" s="62">
        <f t="shared" si="0"/>
        <v>0.5697117428644313</v>
      </c>
      <c r="AU18" s="62">
        <f t="shared" si="0"/>
        <v>1.8867924528301903</v>
      </c>
      <c r="AV18" s="62">
        <f t="shared" si="0"/>
        <v>-3.807106598984769</v>
      </c>
      <c r="AW18" s="62">
        <f t="shared" si="0"/>
        <v>2.2683499759248678</v>
      </c>
      <c r="AX18" s="62">
        <f t="shared" si="0"/>
        <v>0.2947050173878233</v>
      </c>
      <c r="AY18" s="62">
        <f t="shared" si="0"/>
        <v>0.9105282206602281</v>
      </c>
      <c r="AZ18" s="62">
        <f t="shared" si="0"/>
        <v>3.1535605025686384</v>
      </c>
      <c r="BA18" s="62">
        <f t="shared" si="0"/>
        <v>-0.3678929765886269</v>
      </c>
    </row>
    <row r="19" spans="1:53" ht="15">
      <c r="A19" s="60">
        <v>12</v>
      </c>
      <c r="B19" s="60" t="s">
        <v>30</v>
      </c>
      <c r="C19" s="60">
        <v>1292</v>
      </c>
      <c r="D19" s="379">
        <v>0</v>
      </c>
      <c r="E19" s="60">
        <v>950</v>
      </c>
      <c r="F19" s="60">
        <v>342</v>
      </c>
      <c r="G19" s="60">
        <v>1291</v>
      </c>
      <c r="H19" s="379">
        <v>0</v>
      </c>
      <c r="I19" s="60">
        <v>1236</v>
      </c>
      <c r="J19" s="380">
        <v>0</v>
      </c>
      <c r="K19" s="381">
        <v>0</v>
      </c>
      <c r="L19" s="381">
        <v>0</v>
      </c>
      <c r="M19" s="381">
        <v>0</v>
      </c>
      <c r="N19" s="382">
        <v>0</v>
      </c>
      <c r="O19" s="194">
        <v>3371589</v>
      </c>
      <c r="P19" s="60">
        <v>4833867</v>
      </c>
      <c r="Q19" s="60">
        <v>141650</v>
      </c>
      <c r="R19" s="62">
        <v>1310.7259</v>
      </c>
      <c r="S19" s="62">
        <v>20.2914</v>
      </c>
      <c r="T19" s="194">
        <v>1284</v>
      </c>
      <c r="U19" s="195">
        <v>0</v>
      </c>
      <c r="V19" s="194">
        <v>945</v>
      </c>
      <c r="W19" s="194">
        <v>339</v>
      </c>
      <c r="X19" s="194">
        <v>1241</v>
      </c>
      <c r="Y19" s="195">
        <v>0</v>
      </c>
      <c r="Z19" s="194">
        <v>1185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194">
        <v>3321637</v>
      </c>
      <c r="AG19" s="194">
        <v>5003807</v>
      </c>
      <c r="AH19" s="194">
        <v>132678</v>
      </c>
      <c r="AI19" s="196">
        <v>1305.0467</v>
      </c>
      <c r="AJ19" s="194">
        <v>19.1834</v>
      </c>
      <c r="AK19" s="62">
        <f t="shared" si="0"/>
        <v>0.6230529595015576</v>
      </c>
      <c r="AL19" s="62" t="e">
        <f t="shared" si="0"/>
        <v>#DIV/0!</v>
      </c>
      <c r="AM19" s="62">
        <f t="shared" si="0"/>
        <v>0.5291005291005291</v>
      </c>
      <c r="AN19" s="62">
        <f t="shared" si="0"/>
        <v>0.8849557522123894</v>
      </c>
      <c r="AO19" s="62">
        <f t="shared" si="0"/>
        <v>4.0290088638195005</v>
      </c>
      <c r="AP19" s="62" t="e">
        <f t="shared" si="0"/>
        <v>#DIV/0!</v>
      </c>
      <c r="AQ19" s="62">
        <f t="shared" si="0"/>
        <v>4.30379746835443</v>
      </c>
      <c r="AR19" s="62" t="e">
        <f t="shared" si="0"/>
        <v>#DIV/0!</v>
      </c>
      <c r="AS19" s="62" t="e">
        <f t="shared" si="0"/>
        <v>#DIV/0!</v>
      </c>
      <c r="AT19" s="62" t="e">
        <f t="shared" si="0"/>
        <v>#DIV/0!</v>
      </c>
      <c r="AU19" s="62" t="e">
        <f t="shared" si="0"/>
        <v>#DIV/0!</v>
      </c>
      <c r="AV19" s="62" t="e">
        <f t="shared" si="0"/>
        <v>#DIV/0!</v>
      </c>
      <c r="AW19" s="62">
        <f t="shared" si="0"/>
        <v>1.5038368129931117</v>
      </c>
      <c r="AX19" s="62">
        <f t="shared" si="0"/>
        <v>-3.3962141225670774</v>
      </c>
      <c r="AY19" s="62">
        <f t="shared" si="0"/>
        <v>6.762236391866021</v>
      </c>
      <c r="AZ19" s="102">
        <f t="shared" si="0"/>
        <v>0.43517216663586133</v>
      </c>
      <c r="BA19" s="102">
        <f t="shared" si="0"/>
        <v>5.775827017108545</v>
      </c>
    </row>
    <row r="20" spans="1:53" s="79" customFormat="1" ht="15">
      <c r="A20" s="74">
        <v>13</v>
      </c>
      <c r="B20" s="75" t="s">
        <v>31</v>
      </c>
      <c r="C20" s="367">
        <v>118</v>
      </c>
      <c r="D20" s="367">
        <v>0</v>
      </c>
      <c r="E20" s="367">
        <v>101</v>
      </c>
      <c r="F20" s="367">
        <v>17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84951</v>
      </c>
      <c r="P20" s="367">
        <v>78569</v>
      </c>
      <c r="Q20" s="367">
        <v>0</v>
      </c>
      <c r="R20" s="367">
        <v>29.83</v>
      </c>
      <c r="S20" s="367">
        <v>0</v>
      </c>
      <c r="T20" s="265">
        <v>118</v>
      </c>
      <c r="U20" s="265">
        <v>0</v>
      </c>
      <c r="V20" s="265">
        <v>101</v>
      </c>
      <c r="W20" s="265">
        <v>17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82471</v>
      </c>
      <c r="AG20" s="265">
        <v>81027</v>
      </c>
      <c r="AH20" s="265">
        <v>0</v>
      </c>
      <c r="AI20" s="266">
        <v>30.36</v>
      </c>
      <c r="AJ20" s="265">
        <v>0</v>
      </c>
      <c r="AK20" s="78">
        <f t="shared" si="0"/>
        <v>0</v>
      </c>
      <c r="AL20" s="78" t="e">
        <f t="shared" si="0"/>
        <v>#DIV/0!</v>
      </c>
      <c r="AM20" s="78">
        <f t="shared" si="0"/>
        <v>0</v>
      </c>
      <c r="AN20" s="78">
        <f t="shared" si="0"/>
        <v>0</v>
      </c>
      <c r="AO20" s="78" t="e">
        <f t="shared" si="0"/>
        <v>#DIV/0!</v>
      </c>
      <c r="AP20" s="78" t="e">
        <f t="shared" si="0"/>
        <v>#DIV/0!</v>
      </c>
      <c r="AQ20" s="78" t="e">
        <f t="shared" si="0"/>
        <v>#DIV/0!</v>
      </c>
      <c r="AR20" s="78" t="e">
        <f t="shared" si="0"/>
        <v>#DIV/0!</v>
      </c>
      <c r="AS20" s="78" t="e">
        <f t="shared" si="0"/>
        <v>#DIV/0!</v>
      </c>
      <c r="AT20" s="78" t="e">
        <f t="shared" si="0"/>
        <v>#DIV/0!</v>
      </c>
      <c r="AU20" s="78" t="e">
        <f t="shared" si="0"/>
        <v>#DIV/0!</v>
      </c>
      <c r="AV20" s="78" t="e">
        <f t="shared" si="0"/>
        <v>#DIV/0!</v>
      </c>
      <c r="AW20" s="78">
        <f t="shared" si="0"/>
        <v>3.007117653478192</v>
      </c>
      <c r="AX20" s="78">
        <f t="shared" si="0"/>
        <v>-3.03355671566268</v>
      </c>
      <c r="AY20" s="78" t="e">
        <f t="shared" si="0"/>
        <v>#DIV/0!</v>
      </c>
      <c r="AZ20" s="78">
        <f t="shared" si="0"/>
        <v>-1.7457180500658798</v>
      </c>
      <c r="BA20" s="78" t="e">
        <f t="shared" si="0"/>
        <v>#DIV/0!</v>
      </c>
    </row>
    <row r="21" spans="1:53" ht="14.25" customHeight="1">
      <c r="A21" s="60">
        <v>14</v>
      </c>
      <c r="B21" s="60" t="s">
        <v>32</v>
      </c>
      <c r="C21" s="511">
        <v>6059</v>
      </c>
      <c r="D21" s="511">
        <v>0</v>
      </c>
      <c r="E21" s="26">
        <v>3009</v>
      </c>
      <c r="F21" s="26">
        <v>3050</v>
      </c>
      <c r="G21" s="512">
        <v>426</v>
      </c>
      <c r="H21" s="512">
        <v>0</v>
      </c>
      <c r="I21" s="512">
        <v>246</v>
      </c>
      <c r="J21" s="513">
        <v>105991</v>
      </c>
      <c r="K21" s="512">
        <v>2169</v>
      </c>
      <c r="L21" s="512">
        <v>121783</v>
      </c>
      <c r="M21" s="512">
        <v>1.02</v>
      </c>
      <c r="N21" s="512">
        <v>26.6</v>
      </c>
      <c r="O21" s="514">
        <v>17681676</v>
      </c>
      <c r="P21" s="515">
        <v>37924633</v>
      </c>
      <c r="Q21" s="515">
        <v>1226310</v>
      </c>
      <c r="R21" s="515">
        <v>5679.16</v>
      </c>
      <c r="S21" s="515">
        <v>131.13</v>
      </c>
      <c r="T21" s="271">
        <v>6057</v>
      </c>
      <c r="U21" s="271">
        <v>0</v>
      </c>
      <c r="V21" s="271">
        <v>3034</v>
      </c>
      <c r="W21" s="271">
        <v>3023</v>
      </c>
      <c r="X21" s="271">
        <v>369</v>
      </c>
      <c r="Y21" s="271">
        <v>0</v>
      </c>
      <c r="Z21" s="271">
        <v>203</v>
      </c>
      <c r="AA21" s="271">
        <v>105034</v>
      </c>
      <c r="AB21" s="271">
        <v>2043</v>
      </c>
      <c r="AC21" s="272">
        <v>119546</v>
      </c>
      <c r="AD21" s="273">
        <v>0.87</v>
      </c>
      <c r="AE21" s="272">
        <v>25.74</v>
      </c>
      <c r="AF21" s="273">
        <v>17404255</v>
      </c>
      <c r="AG21" s="272">
        <v>39161917</v>
      </c>
      <c r="AH21" s="275">
        <v>1074022</v>
      </c>
      <c r="AI21" s="272">
        <v>5326.14</v>
      </c>
      <c r="AJ21" s="273">
        <v>104.37</v>
      </c>
      <c r="AK21" s="62">
        <f t="shared" si="0"/>
        <v>0.03301964668978042</v>
      </c>
      <c r="AL21" s="62" t="e">
        <f t="shared" si="0"/>
        <v>#DIV/0!</v>
      </c>
      <c r="AM21" s="62">
        <f t="shared" si="0"/>
        <v>-0.8239947264337508</v>
      </c>
      <c r="AN21" s="62">
        <f t="shared" si="0"/>
        <v>0.8931524975190208</v>
      </c>
      <c r="AO21" s="102">
        <f t="shared" si="0"/>
        <v>15.447154471544716</v>
      </c>
      <c r="AP21" s="62" t="e">
        <f t="shared" si="0"/>
        <v>#DIV/0!</v>
      </c>
      <c r="AQ21" s="62">
        <f t="shared" si="0"/>
        <v>21.182266009852217</v>
      </c>
      <c r="AR21" s="62">
        <f t="shared" si="0"/>
        <v>0.9111335377115981</v>
      </c>
      <c r="AS21" s="62">
        <f t="shared" si="0"/>
        <v>6.167400881057269</v>
      </c>
      <c r="AT21" s="62">
        <f t="shared" si="0"/>
        <v>1.871246214846168</v>
      </c>
      <c r="AU21" s="62">
        <f t="shared" si="0"/>
        <v>17.241379310344833</v>
      </c>
      <c r="AV21" s="62">
        <f t="shared" si="0"/>
        <v>3.3411033411033526</v>
      </c>
      <c r="AW21" s="62">
        <f t="shared" si="0"/>
        <v>1.593983770060827</v>
      </c>
      <c r="AX21" s="62">
        <f t="shared" si="0"/>
        <v>-3.159406113852905</v>
      </c>
      <c r="AY21" s="62">
        <f t="shared" si="0"/>
        <v>14.17922537899596</v>
      </c>
      <c r="AZ21" s="62">
        <f t="shared" si="0"/>
        <v>6.628064602132117</v>
      </c>
      <c r="BA21" s="70">
        <f t="shared" si="0"/>
        <v>25.639551595285994</v>
      </c>
    </row>
    <row r="22" spans="1:53" ht="15">
      <c r="A22" s="60">
        <v>15</v>
      </c>
      <c r="B22" s="60" t="s">
        <v>33</v>
      </c>
      <c r="C22" s="491">
        <v>1241</v>
      </c>
      <c r="D22" s="492">
        <v>0</v>
      </c>
      <c r="E22" s="491">
        <v>1036</v>
      </c>
      <c r="F22" s="491">
        <v>205</v>
      </c>
      <c r="G22" s="491">
        <v>500</v>
      </c>
      <c r="H22" s="492">
        <v>0</v>
      </c>
      <c r="I22" s="491">
        <v>435</v>
      </c>
      <c r="J22" s="492">
        <v>65798</v>
      </c>
      <c r="K22" s="492">
        <v>1729</v>
      </c>
      <c r="L22" s="492">
        <v>47971</v>
      </c>
      <c r="M22" s="493">
        <v>0.6999543</v>
      </c>
      <c r="N22" s="493">
        <v>11.0914336</v>
      </c>
      <c r="O22" s="491">
        <v>4993054</v>
      </c>
      <c r="P22" s="491">
        <v>4722068</v>
      </c>
      <c r="Q22" s="491">
        <v>286133</v>
      </c>
      <c r="R22" s="494">
        <v>1762.4848157</v>
      </c>
      <c r="S22" s="494">
        <v>47.2215421</v>
      </c>
      <c r="T22" s="156">
        <v>1241</v>
      </c>
      <c r="U22" s="156">
        <v>0</v>
      </c>
      <c r="V22" s="27">
        <v>1037</v>
      </c>
      <c r="W22" s="27">
        <v>204</v>
      </c>
      <c r="X22" s="157">
        <v>499</v>
      </c>
      <c r="Y22" s="157">
        <v>0</v>
      </c>
      <c r="Z22" s="157">
        <v>434</v>
      </c>
      <c r="AA22" s="158">
        <v>65714</v>
      </c>
      <c r="AB22" s="157">
        <v>1927</v>
      </c>
      <c r="AC22" s="157">
        <v>50135</v>
      </c>
      <c r="AD22" s="219">
        <v>0.77404</v>
      </c>
      <c r="AE22" s="219">
        <v>11.6852498</v>
      </c>
      <c r="AF22" s="159">
        <v>6436131</v>
      </c>
      <c r="AG22" s="160">
        <v>4834759</v>
      </c>
      <c r="AH22" s="160">
        <v>289431</v>
      </c>
      <c r="AI22" s="10">
        <v>1768.826882405</v>
      </c>
      <c r="AJ22" s="10">
        <v>48.328817495</v>
      </c>
      <c r="AK22" s="62">
        <f t="shared" si="0"/>
        <v>0</v>
      </c>
      <c r="AL22" s="62" t="e">
        <f t="shared" si="0"/>
        <v>#DIV/0!</v>
      </c>
      <c r="AM22" s="62">
        <f t="shared" si="0"/>
        <v>-0.09643201542912247</v>
      </c>
      <c r="AN22" s="62">
        <f t="shared" si="0"/>
        <v>0.49019607843137253</v>
      </c>
      <c r="AO22" s="62">
        <f t="shared" si="0"/>
        <v>0.2004008016032064</v>
      </c>
      <c r="AP22" s="62" t="e">
        <f t="shared" si="0"/>
        <v>#DIV/0!</v>
      </c>
      <c r="AQ22" s="62">
        <f t="shared" si="0"/>
        <v>0.2304147465437788</v>
      </c>
      <c r="AR22" s="62">
        <f t="shared" si="0"/>
        <v>0.1278266427245336</v>
      </c>
      <c r="AS22" s="62">
        <f t="shared" si="0"/>
        <v>-10.275038920601972</v>
      </c>
      <c r="AT22" s="62">
        <f t="shared" si="0"/>
        <v>-4.316345866161364</v>
      </c>
      <c r="AU22" s="62">
        <f t="shared" si="0"/>
        <v>-9.571301224742898</v>
      </c>
      <c r="AV22" s="62">
        <f t="shared" si="0"/>
        <v>-5.081758714306639</v>
      </c>
      <c r="AW22" s="62">
        <f t="shared" si="0"/>
        <v>-22.421498257260456</v>
      </c>
      <c r="AX22" s="62">
        <f t="shared" si="0"/>
        <v>-2.330850410537526</v>
      </c>
      <c r="AY22" s="62">
        <f t="shared" si="0"/>
        <v>-1.139477111988695</v>
      </c>
      <c r="AZ22" s="62">
        <f t="shared" si="0"/>
        <v>-0.358546490223914</v>
      </c>
      <c r="BA22" s="62">
        <f t="shared" si="0"/>
        <v>-2.291128673103906</v>
      </c>
    </row>
    <row r="23" spans="1:53" ht="15">
      <c r="A23" s="60">
        <v>16</v>
      </c>
      <c r="B23" s="60" t="s">
        <v>34</v>
      </c>
      <c r="C23" s="385">
        <v>916</v>
      </c>
      <c r="D23" s="385">
        <v>0</v>
      </c>
      <c r="E23" s="385">
        <v>562</v>
      </c>
      <c r="F23" s="385">
        <v>354</v>
      </c>
      <c r="G23" s="385">
        <v>0</v>
      </c>
      <c r="H23" s="385">
        <v>0</v>
      </c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O23" s="388">
        <v>1927294</v>
      </c>
      <c r="P23" s="60">
        <v>2102942</v>
      </c>
      <c r="Q23" s="385">
        <v>170615</v>
      </c>
      <c r="R23" s="386">
        <v>831.58</v>
      </c>
      <c r="S23" s="387">
        <v>24.05</v>
      </c>
      <c r="T23" s="321">
        <v>902</v>
      </c>
      <c r="U23" s="321">
        <v>0</v>
      </c>
      <c r="V23" s="321">
        <v>558</v>
      </c>
      <c r="W23" s="321">
        <v>344</v>
      </c>
      <c r="X23" s="321">
        <v>0</v>
      </c>
      <c r="Y23" s="321">
        <v>0</v>
      </c>
      <c r="Z23" s="321">
        <v>0</v>
      </c>
      <c r="AA23" s="321">
        <v>0</v>
      </c>
      <c r="AB23" s="321">
        <v>0</v>
      </c>
      <c r="AC23" s="321">
        <v>0</v>
      </c>
      <c r="AD23" s="321">
        <v>0</v>
      </c>
      <c r="AE23" s="321">
        <v>0</v>
      </c>
      <c r="AF23" s="324">
        <v>1880619</v>
      </c>
      <c r="AG23" s="160">
        <v>2109739</v>
      </c>
      <c r="AH23" s="321">
        <v>153275</v>
      </c>
      <c r="AI23" s="322">
        <v>809.94</v>
      </c>
      <c r="AJ23" s="323">
        <v>22.61</v>
      </c>
      <c r="AK23" s="62">
        <f t="shared" si="0"/>
        <v>1.5521064301552108</v>
      </c>
      <c r="AL23" s="62" t="e">
        <f t="shared" si="0"/>
        <v>#DIV/0!</v>
      </c>
      <c r="AM23" s="62">
        <f aca="true" t="shared" si="1" ref="AM23:BA23">(E23-V23)/V23*100</f>
        <v>0.7168458781362007</v>
      </c>
      <c r="AN23" s="62">
        <f t="shared" si="1"/>
        <v>2.9069767441860463</v>
      </c>
      <c r="AO23" s="62" t="e">
        <f t="shared" si="1"/>
        <v>#DIV/0!</v>
      </c>
      <c r="AP23" s="62" t="e">
        <f t="shared" si="1"/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2.481895588633317</v>
      </c>
      <c r="AX23" s="62">
        <f t="shared" si="1"/>
        <v>-0.32217255309780024</v>
      </c>
      <c r="AY23" s="62">
        <f t="shared" si="1"/>
        <v>11.312999510683412</v>
      </c>
      <c r="AZ23" s="62">
        <f t="shared" si="1"/>
        <v>2.6718028495937953</v>
      </c>
      <c r="BA23" s="62">
        <f t="shared" si="1"/>
        <v>6.368863334807613</v>
      </c>
    </row>
    <row r="24" spans="1:53" ht="15">
      <c r="A24" s="60">
        <v>17</v>
      </c>
      <c r="B24" s="60" t="s">
        <v>35</v>
      </c>
      <c r="C24" s="9">
        <v>4139</v>
      </c>
      <c r="D24" s="9">
        <v>0</v>
      </c>
      <c r="E24" s="30">
        <v>2209</v>
      </c>
      <c r="F24" s="30">
        <v>1930</v>
      </c>
      <c r="G24" s="30">
        <v>2681</v>
      </c>
      <c r="H24" s="30">
        <v>0</v>
      </c>
      <c r="I24" s="30">
        <v>2231</v>
      </c>
      <c r="J24" s="30">
        <v>43204</v>
      </c>
      <c r="K24" s="30">
        <v>863</v>
      </c>
      <c r="L24" s="30">
        <v>46044</v>
      </c>
      <c r="M24" s="31">
        <v>0.37</v>
      </c>
      <c r="N24" s="31">
        <v>12.66</v>
      </c>
      <c r="O24" s="30">
        <v>7967393</v>
      </c>
      <c r="P24" s="30">
        <v>7240547</v>
      </c>
      <c r="Q24" s="30">
        <v>436585</v>
      </c>
      <c r="R24" s="31">
        <v>2428.21</v>
      </c>
      <c r="S24" s="31">
        <v>67.49</v>
      </c>
      <c r="T24" s="9">
        <v>3983</v>
      </c>
      <c r="U24" s="9">
        <v>0</v>
      </c>
      <c r="V24" s="30">
        <v>2208</v>
      </c>
      <c r="W24" s="30">
        <v>1775</v>
      </c>
      <c r="X24" s="30">
        <v>2453</v>
      </c>
      <c r="Y24" s="30">
        <v>0</v>
      </c>
      <c r="Z24" s="30">
        <v>2396</v>
      </c>
      <c r="AA24" s="30">
        <v>42787</v>
      </c>
      <c r="AB24" s="30">
        <v>873</v>
      </c>
      <c r="AC24" s="30">
        <v>46828</v>
      </c>
      <c r="AD24" s="31">
        <v>0.36</v>
      </c>
      <c r="AE24" s="31">
        <v>12.93</v>
      </c>
      <c r="AF24" s="30">
        <v>7828007</v>
      </c>
      <c r="AG24" s="30">
        <v>7362087</v>
      </c>
      <c r="AH24" s="30">
        <v>439559</v>
      </c>
      <c r="AI24" s="31">
        <v>2385.06</v>
      </c>
      <c r="AJ24" s="31">
        <v>68.49</v>
      </c>
      <c r="AK24" s="62">
        <f aca="true" t="shared" si="2" ref="AK24:AZ39">(C24-T24)/T24*100</f>
        <v>3.916645744413758</v>
      </c>
      <c r="AL24" s="62" t="e">
        <f t="shared" si="2"/>
        <v>#DIV/0!</v>
      </c>
      <c r="AM24" s="62">
        <f t="shared" si="2"/>
        <v>0.04528985507246377</v>
      </c>
      <c r="AN24" s="102">
        <f t="shared" si="2"/>
        <v>8.732394366197182</v>
      </c>
      <c r="AO24" s="62">
        <f t="shared" si="2"/>
        <v>9.294741133306156</v>
      </c>
      <c r="AP24" s="62" t="e">
        <f t="shared" si="2"/>
        <v>#DIV/0!</v>
      </c>
      <c r="AQ24" s="62">
        <f t="shared" si="2"/>
        <v>-6.886477462437396</v>
      </c>
      <c r="AR24" s="62">
        <f t="shared" si="2"/>
        <v>0.9745950872928693</v>
      </c>
      <c r="AS24" s="62">
        <f t="shared" si="2"/>
        <v>-1.145475372279496</v>
      </c>
      <c r="AT24" s="62">
        <f t="shared" si="2"/>
        <v>-1.6742120099086018</v>
      </c>
      <c r="AU24" s="62">
        <f t="shared" si="2"/>
        <v>2.7777777777777803</v>
      </c>
      <c r="AV24" s="62">
        <f t="shared" si="2"/>
        <v>-2.088167053364266</v>
      </c>
      <c r="AW24" s="62">
        <f t="shared" si="2"/>
        <v>1.7806064813176585</v>
      </c>
      <c r="AX24" s="62">
        <f t="shared" si="2"/>
        <v>-1.6508905694811808</v>
      </c>
      <c r="AY24" s="62">
        <f t="shared" si="2"/>
        <v>-0.6765872158231317</v>
      </c>
      <c r="AZ24" s="62">
        <f t="shared" si="2"/>
        <v>1.8091788047260904</v>
      </c>
      <c r="BA24" s="62">
        <f aca="true" t="shared" si="3" ref="BA24:BA38">(S24-AJ24)/AJ24*100</f>
        <v>-1.4600671630895024</v>
      </c>
    </row>
    <row r="25" spans="1:53" ht="15">
      <c r="A25" s="60">
        <v>18</v>
      </c>
      <c r="B25" s="60" t="s">
        <v>36</v>
      </c>
      <c r="C25" s="3">
        <v>808</v>
      </c>
      <c r="D25" s="3">
        <v>0</v>
      </c>
      <c r="E25" s="3">
        <v>320</v>
      </c>
      <c r="F25" s="3">
        <v>488</v>
      </c>
      <c r="G25" s="3">
        <v>0</v>
      </c>
      <c r="H25" s="3">
        <v>0</v>
      </c>
      <c r="I25" s="3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1896907</v>
      </c>
      <c r="P25" s="3">
        <v>2888401</v>
      </c>
      <c r="Q25" s="3">
        <v>112603</v>
      </c>
      <c r="R25" s="11">
        <v>773.93</v>
      </c>
      <c r="S25" s="11">
        <v>23.12</v>
      </c>
      <c r="T25" s="93">
        <v>804</v>
      </c>
      <c r="U25" s="93">
        <v>0</v>
      </c>
      <c r="V25" s="94">
        <v>318</v>
      </c>
      <c r="W25" s="94">
        <v>486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5">
        <v>1848699</v>
      </c>
      <c r="AG25" s="94">
        <v>2858353</v>
      </c>
      <c r="AH25" s="94">
        <v>93541</v>
      </c>
      <c r="AI25" s="94">
        <v>750.62</v>
      </c>
      <c r="AJ25" s="96">
        <v>25.02</v>
      </c>
      <c r="AK25" s="62">
        <f t="shared" si="2"/>
        <v>0.4975124378109453</v>
      </c>
      <c r="AL25" s="62" t="e">
        <f t="shared" si="2"/>
        <v>#DIV/0!</v>
      </c>
      <c r="AM25" s="62">
        <f t="shared" si="2"/>
        <v>0.628930817610063</v>
      </c>
      <c r="AN25" s="62">
        <f t="shared" si="2"/>
        <v>0.411522633744856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2.6076716653170693</v>
      </c>
      <c r="AX25" s="62">
        <f t="shared" si="2"/>
        <v>1.0512347495218402</v>
      </c>
      <c r="AY25" s="62">
        <f t="shared" si="2"/>
        <v>20.378229867117092</v>
      </c>
      <c r="AZ25" s="62">
        <f t="shared" si="2"/>
        <v>3.105432842183787</v>
      </c>
      <c r="BA25" s="62">
        <f t="shared" si="3"/>
        <v>-7.593924860111905</v>
      </c>
    </row>
    <row r="26" spans="1:53" ht="15">
      <c r="A26" s="60">
        <v>19</v>
      </c>
      <c r="B26" s="60" t="s">
        <v>37</v>
      </c>
      <c r="C26" s="471">
        <v>752</v>
      </c>
      <c r="D26" s="3">
        <v>0</v>
      </c>
      <c r="E26" s="473">
        <v>596</v>
      </c>
      <c r="F26" s="472">
        <v>156</v>
      </c>
      <c r="G26" s="471">
        <v>1295</v>
      </c>
      <c r="H26" s="472">
        <v>0</v>
      </c>
      <c r="I26" s="471">
        <v>1295</v>
      </c>
      <c r="J26" s="471">
        <v>40206</v>
      </c>
      <c r="K26" s="471">
        <v>3901</v>
      </c>
      <c r="L26" s="471">
        <v>49429</v>
      </c>
      <c r="M26" s="471">
        <v>2.112547037</v>
      </c>
      <c r="N26" s="471">
        <v>14.234431169</v>
      </c>
      <c r="O26" s="471">
        <v>2000244</v>
      </c>
      <c r="P26" s="471">
        <v>2134701</v>
      </c>
      <c r="Q26" s="471">
        <v>133560</v>
      </c>
      <c r="R26" s="471">
        <v>650.1182201</v>
      </c>
      <c r="S26" s="471">
        <v>23.435</v>
      </c>
      <c r="T26" s="3">
        <v>751</v>
      </c>
      <c r="U26" s="3">
        <v>0</v>
      </c>
      <c r="V26" s="348">
        <v>596</v>
      </c>
      <c r="W26" s="348">
        <v>155</v>
      </c>
      <c r="X26" s="348">
        <v>1367</v>
      </c>
      <c r="Y26" s="348">
        <v>0</v>
      </c>
      <c r="Z26" s="348">
        <v>1367</v>
      </c>
      <c r="AA26" s="348">
        <v>40126</v>
      </c>
      <c r="AB26" s="348">
        <v>3924</v>
      </c>
      <c r="AC26" s="348">
        <v>54280</v>
      </c>
      <c r="AD26" s="10">
        <v>2.125302294</v>
      </c>
      <c r="AE26" s="10">
        <v>15.240303101</v>
      </c>
      <c r="AF26" s="348">
        <v>1932096</v>
      </c>
      <c r="AG26" s="348">
        <v>2082085</v>
      </c>
      <c r="AH26" s="348">
        <v>132808</v>
      </c>
      <c r="AI26" s="11">
        <v>238.535811</v>
      </c>
      <c r="AJ26" s="11">
        <v>23.6453726</v>
      </c>
      <c r="AK26" s="62">
        <f t="shared" si="2"/>
        <v>0.13315579227696406</v>
      </c>
      <c r="AL26" s="62" t="e">
        <f t="shared" si="2"/>
        <v>#DIV/0!</v>
      </c>
      <c r="AM26" s="62">
        <f t="shared" si="2"/>
        <v>0</v>
      </c>
      <c r="AN26" s="62">
        <f t="shared" si="2"/>
        <v>0.6451612903225806</v>
      </c>
      <c r="AO26" s="62">
        <f t="shared" si="2"/>
        <v>-5.267008046817849</v>
      </c>
      <c r="AP26" s="62" t="e">
        <f t="shared" si="2"/>
        <v>#DIV/0!</v>
      </c>
      <c r="AQ26" s="62">
        <f t="shared" si="2"/>
        <v>-5.267008046817849</v>
      </c>
      <c r="AR26" s="62">
        <f t="shared" si="2"/>
        <v>0.19937197826845438</v>
      </c>
      <c r="AS26" s="62">
        <f t="shared" si="2"/>
        <v>-0.5861365953109072</v>
      </c>
      <c r="AT26" s="62">
        <f t="shared" si="2"/>
        <v>-8.936993367722918</v>
      </c>
      <c r="AU26" s="62">
        <f t="shared" si="2"/>
        <v>-0.6001620115881641</v>
      </c>
      <c r="AV26" s="62">
        <f t="shared" si="2"/>
        <v>-6.600078261789945</v>
      </c>
      <c r="AW26" s="62">
        <f t="shared" si="2"/>
        <v>3.5271539302394914</v>
      </c>
      <c r="AX26" s="62">
        <f t="shared" si="2"/>
        <v>2.5270822276708205</v>
      </c>
      <c r="AY26" s="62">
        <f t="shared" si="2"/>
        <v>0.5662309499427746</v>
      </c>
      <c r="AZ26" s="70">
        <f t="shared" si="2"/>
        <v>172.5453328682795</v>
      </c>
      <c r="BA26" s="62">
        <f t="shared" si="3"/>
        <v>-0.8896988157420831</v>
      </c>
    </row>
    <row r="27" spans="1:53" ht="15">
      <c r="A27" s="60">
        <v>20</v>
      </c>
      <c r="B27" s="60" t="s">
        <v>39</v>
      </c>
      <c r="C27" s="486">
        <v>22469</v>
      </c>
      <c r="D27" s="486">
        <v>0</v>
      </c>
      <c r="E27" s="486">
        <v>12327</v>
      </c>
      <c r="F27" s="486">
        <v>10142</v>
      </c>
      <c r="G27" s="486">
        <v>0</v>
      </c>
      <c r="H27" s="486">
        <v>0</v>
      </c>
      <c r="I27" s="486">
        <v>0</v>
      </c>
      <c r="J27" s="371">
        <v>2321906</v>
      </c>
      <c r="K27" s="371">
        <v>27308</v>
      </c>
      <c r="L27" s="371">
        <v>3750132</v>
      </c>
      <c r="M27" s="378">
        <v>12.494519068999999</v>
      </c>
      <c r="N27" s="378">
        <v>770.7493543079999</v>
      </c>
      <c r="O27" s="471">
        <v>96263000</v>
      </c>
      <c r="P27" s="471">
        <v>166292000</v>
      </c>
      <c r="Q27" s="471">
        <v>6567000</v>
      </c>
      <c r="R27" s="471">
        <v>48083.12</v>
      </c>
      <c r="S27" s="471">
        <v>936.93</v>
      </c>
      <c r="T27" s="284">
        <v>22382</v>
      </c>
      <c r="U27" s="284">
        <v>0</v>
      </c>
      <c r="V27" s="284">
        <v>12325</v>
      </c>
      <c r="W27" s="284">
        <v>10057</v>
      </c>
      <c r="X27" s="284">
        <v>0</v>
      </c>
      <c r="Y27" s="284">
        <v>0</v>
      </c>
      <c r="Z27" s="284">
        <v>0</v>
      </c>
      <c r="AA27" s="9">
        <v>2287605</v>
      </c>
      <c r="AB27" s="9">
        <v>28159</v>
      </c>
      <c r="AC27" s="9">
        <v>3752198</v>
      </c>
      <c r="AD27" s="10">
        <v>12.810474321000001</v>
      </c>
      <c r="AE27" s="10">
        <v>782.895762631</v>
      </c>
      <c r="AF27" s="36">
        <v>93710000</v>
      </c>
      <c r="AG27" s="35">
        <v>170184000</v>
      </c>
      <c r="AH27" s="35">
        <v>6123000</v>
      </c>
      <c r="AI27" s="38">
        <v>47123.14</v>
      </c>
      <c r="AJ27" s="38">
        <v>900.98</v>
      </c>
      <c r="AK27" s="62">
        <f t="shared" si="2"/>
        <v>0.38870520954338306</v>
      </c>
      <c r="AL27" s="62" t="e">
        <f t="shared" si="2"/>
        <v>#DIV/0!</v>
      </c>
      <c r="AM27" s="62">
        <f t="shared" si="2"/>
        <v>0.016227180527383367</v>
      </c>
      <c r="AN27" s="62">
        <f t="shared" si="2"/>
        <v>0.8451824599781247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1.499428441536017</v>
      </c>
      <c r="AS27" s="102">
        <f t="shared" si="2"/>
        <v>-3.0221243652118326</v>
      </c>
      <c r="AT27" s="62">
        <f t="shared" si="2"/>
        <v>-0.05506106021057524</v>
      </c>
      <c r="AU27" s="62">
        <f t="shared" si="2"/>
        <v>-2.46638215012899</v>
      </c>
      <c r="AV27" s="62">
        <f t="shared" si="2"/>
        <v>-1.5514719714641123</v>
      </c>
      <c r="AW27" s="62">
        <f>(O27-AF27)/AF27*100</f>
        <v>2.7243623946217053</v>
      </c>
      <c r="AX27" s="62">
        <f t="shared" si="2"/>
        <v>-2.286936492267193</v>
      </c>
      <c r="AY27" s="62">
        <f t="shared" si="2"/>
        <v>7.251347378735913</v>
      </c>
      <c r="AZ27" s="62">
        <f t="shared" si="2"/>
        <v>2.0371732443975574</v>
      </c>
      <c r="BA27" s="62">
        <f t="shared" si="3"/>
        <v>3.9900996692490325</v>
      </c>
    </row>
    <row r="28" spans="1:53" ht="15">
      <c r="A28" s="60">
        <v>21</v>
      </c>
      <c r="B28" s="60" t="s">
        <v>40</v>
      </c>
      <c r="C28" s="510">
        <v>1058</v>
      </c>
      <c r="D28" s="510">
        <v>0</v>
      </c>
      <c r="E28" s="510">
        <v>621</v>
      </c>
      <c r="F28" s="510">
        <v>437</v>
      </c>
      <c r="G28" s="510">
        <v>0</v>
      </c>
      <c r="H28" s="510">
        <v>0</v>
      </c>
      <c r="I28" s="510">
        <v>0</v>
      </c>
      <c r="J28" s="510">
        <v>0</v>
      </c>
      <c r="K28" s="510">
        <v>0</v>
      </c>
      <c r="L28" s="510">
        <v>0</v>
      </c>
      <c r="M28" s="510">
        <v>0</v>
      </c>
      <c r="N28" s="510">
        <v>0</v>
      </c>
      <c r="O28" s="471">
        <v>4433729</v>
      </c>
      <c r="P28" s="471">
        <v>7494334</v>
      </c>
      <c r="Q28" s="471">
        <v>122113</v>
      </c>
      <c r="R28" s="471">
        <v>2293.24</v>
      </c>
      <c r="S28" s="471">
        <v>14.4</v>
      </c>
      <c r="T28" s="281">
        <v>1058</v>
      </c>
      <c r="U28" s="281">
        <v>0</v>
      </c>
      <c r="V28" s="281">
        <v>621</v>
      </c>
      <c r="W28" s="281">
        <v>437</v>
      </c>
      <c r="X28" s="281"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36">
        <v>4376211</v>
      </c>
      <c r="AG28" s="35">
        <v>7915333</v>
      </c>
      <c r="AH28" s="35">
        <v>111189</v>
      </c>
      <c r="AI28" s="38">
        <v>2329.55</v>
      </c>
      <c r="AJ28" s="38">
        <v>12.95</v>
      </c>
      <c r="AK28" s="62">
        <f t="shared" si="2"/>
        <v>0</v>
      </c>
      <c r="AL28" s="62" t="e">
        <f t="shared" si="2"/>
        <v>#DIV/0!</v>
      </c>
      <c r="AM28" s="62">
        <f t="shared" si="2"/>
        <v>0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1.314333335389907</v>
      </c>
      <c r="AX28" s="62">
        <f t="shared" si="2"/>
        <v>-5.318778123421971</v>
      </c>
      <c r="AY28" s="102">
        <f t="shared" si="2"/>
        <v>9.824712876273733</v>
      </c>
      <c r="AZ28" s="62">
        <f t="shared" si="2"/>
        <v>-1.5586701294241547</v>
      </c>
      <c r="BA28" s="62">
        <f t="shared" si="3"/>
        <v>11.196911196911206</v>
      </c>
    </row>
    <row r="29" spans="1:53" ht="15.75" thickBot="1">
      <c r="A29" s="60">
        <v>22</v>
      </c>
      <c r="B29" s="60" t="s">
        <v>41</v>
      </c>
      <c r="C29" s="477">
        <v>1419</v>
      </c>
      <c r="D29" s="477">
        <v>0</v>
      </c>
      <c r="E29" s="477">
        <v>1061</v>
      </c>
      <c r="F29" s="477">
        <v>358</v>
      </c>
      <c r="G29" s="477">
        <v>0</v>
      </c>
      <c r="H29" s="477">
        <v>0</v>
      </c>
      <c r="I29" s="477">
        <v>0</v>
      </c>
      <c r="J29" s="478">
        <v>0</v>
      </c>
      <c r="K29" s="479">
        <v>0</v>
      </c>
      <c r="L29" s="479">
        <v>0</v>
      </c>
      <c r="M29" s="479">
        <v>0</v>
      </c>
      <c r="N29" s="480">
        <v>0</v>
      </c>
      <c r="O29" s="481">
        <v>6250994</v>
      </c>
      <c r="P29" s="477">
        <v>11376246</v>
      </c>
      <c r="Q29" s="477">
        <v>213161</v>
      </c>
      <c r="R29" s="482">
        <v>3065</v>
      </c>
      <c r="S29" s="483">
        <v>45.07</v>
      </c>
      <c r="T29" s="35">
        <v>1397</v>
      </c>
      <c r="U29" s="35">
        <v>0</v>
      </c>
      <c r="V29" s="35">
        <v>1061</v>
      </c>
      <c r="W29" s="35">
        <v>336</v>
      </c>
      <c r="X29" s="35">
        <v>0</v>
      </c>
      <c r="Y29" s="35">
        <v>0</v>
      </c>
      <c r="Z29" s="35">
        <v>0</v>
      </c>
      <c r="AA29" s="36">
        <v>0</v>
      </c>
      <c r="AB29" s="36">
        <v>0</v>
      </c>
      <c r="AC29" s="36">
        <v>0</v>
      </c>
      <c r="AD29" s="37">
        <v>0</v>
      </c>
      <c r="AE29" s="268">
        <v>0</v>
      </c>
      <c r="AF29" s="36">
        <v>6140402</v>
      </c>
      <c r="AG29" s="35">
        <v>8290773</v>
      </c>
      <c r="AH29" s="35">
        <v>190685</v>
      </c>
      <c r="AI29" s="38">
        <v>3525</v>
      </c>
      <c r="AJ29" s="38">
        <v>43.01</v>
      </c>
      <c r="AK29" s="62">
        <f t="shared" si="2"/>
        <v>1.574803149606299</v>
      </c>
      <c r="AL29" s="62" t="e">
        <f t="shared" si="2"/>
        <v>#DIV/0!</v>
      </c>
      <c r="AM29" s="62">
        <f t="shared" si="2"/>
        <v>0</v>
      </c>
      <c r="AN29" s="62">
        <f t="shared" si="2"/>
        <v>6.547619047619048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1.8010547192187092</v>
      </c>
      <c r="AX29" s="62">
        <f t="shared" si="2"/>
        <v>37.215745745300225</v>
      </c>
      <c r="AY29" s="62">
        <f t="shared" si="2"/>
        <v>11.786978524792197</v>
      </c>
      <c r="AZ29" s="102">
        <f t="shared" si="2"/>
        <v>-13.049645390070921</v>
      </c>
      <c r="BA29" s="62">
        <f t="shared" si="3"/>
        <v>4.7895838177168155</v>
      </c>
    </row>
    <row r="30" spans="1:53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452">
        <v>821</v>
      </c>
      <c r="D31" s="452">
        <v>0</v>
      </c>
      <c r="E31" s="452">
        <v>584</v>
      </c>
      <c r="F31" s="452">
        <v>237</v>
      </c>
      <c r="G31" s="452">
        <v>0</v>
      </c>
      <c r="H31" s="452">
        <v>0</v>
      </c>
      <c r="I31" s="452">
        <v>0</v>
      </c>
      <c r="J31" s="451">
        <v>0</v>
      </c>
      <c r="K31" s="451">
        <v>0</v>
      </c>
      <c r="L31" s="452">
        <v>0</v>
      </c>
      <c r="M31" s="452">
        <v>0</v>
      </c>
      <c r="N31" s="452">
        <v>0</v>
      </c>
      <c r="O31" s="36">
        <v>2428941</v>
      </c>
      <c r="P31" s="35">
        <v>2680670</v>
      </c>
      <c r="Q31" s="452">
        <v>79738</v>
      </c>
      <c r="R31" s="452">
        <v>1047.63</v>
      </c>
      <c r="S31" s="453">
        <v>17.65</v>
      </c>
      <c r="T31" s="258">
        <v>805</v>
      </c>
      <c r="U31" s="258">
        <v>0</v>
      </c>
      <c r="V31" s="258">
        <v>572</v>
      </c>
      <c r="W31" s="258">
        <v>233</v>
      </c>
      <c r="X31" s="258">
        <v>0</v>
      </c>
      <c r="Y31" s="258">
        <v>0</v>
      </c>
      <c r="Z31" s="258">
        <v>0</v>
      </c>
      <c r="AA31" s="259">
        <v>0</v>
      </c>
      <c r="AB31" s="259">
        <v>0</v>
      </c>
      <c r="AC31" s="260">
        <v>0</v>
      </c>
      <c r="AD31" s="258">
        <v>0</v>
      </c>
      <c r="AE31" s="268">
        <v>0</v>
      </c>
      <c r="AF31" s="36">
        <v>2395700</v>
      </c>
      <c r="AG31" s="35">
        <v>2798881</v>
      </c>
      <c r="AH31" s="35">
        <v>100750</v>
      </c>
      <c r="AI31" s="38">
        <v>1082.8</v>
      </c>
      <c r="AJ31" s="38">
        <v>23.36</v>
      </c>
      <c r="AK31" s="102">
        <f>(C31-T31)/T31*100</f>
        <v>1.9875776397515528</v>
      </c>
      <c r="AL31" s="62" t="e">
        <f>(F31-U31)/U31*100</f>
        <v>#DIV/0!</v>
      </c>
      <c r="AM31" s="62">
        <f t="shared" si="2"/>
        <v>2.097902097902098</v>
      </c>
      <c r="AN31" s="62">
        <f t="shared" si="2"/>
        <v>1.7167381974248928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1.3875276537129022</v>
      </c>
      <c r="AX31" s="62">
        <f t="shared" si="2"/>
        <v>-4.223509323904803</v>
      </c>
      <c r="AY31" s="62">
        <f t="shared" si="2"/>
        <v>-20.85558312655087</v>
      </c>
      <c r="AZ31" s="62">
        <f t="shared" si="2"/>
        <v>-3.2480605836719474</v>
      </c>
      <c r="BA31" s="62">
        <f t="shared" si="3"/>
        <v>-24.443493150684937</v>
      </c>
    </row>
    <row r="32" spans="1:53" ht="15">
      <c r="A32" s="60">
        <v>25</v>
      </c>
      <c r="B32" s="60" t="s">
        <v>43</v>
      </c>
      <c r="C32" s="35">
        <v>857</v>
      </c>
      <c r="D32" s="35">
        <v>0</v>
      </c>
      <c r="E32" s="35">
        <v>642</v>
      </c>
      <c r="F32" s="35">
        <v>215</v>
      </c>
      <c r="G32" s="35">
        <v>0</v>
      </c>
      <c r="H32" s="35">
        <v>0</v>
      </c>
      <c r="I32" s="35">
        <v>0</v>
      </c>
      <c r="J32" s="36">
        <v>0</v>
      </c>
      <c r="K32" s="36">
        <v>0</v>
      </c>
      <c r="L32" s="36">
        <v>0</v>
      </c>
      <c r="M32" s="37">
        <v>0</v>
      </c>
      <c r="N32" s="268">
        <v>0</v>
      </c>
      <c r="O32" s="36">
        <v>3175591</v>
      </c>
      <c r="P32" s="35">
        <v>4236198</v>
      </c>
      <c r="Q32" s="35">
        <v>83565</v>
      </c>
      <c r="R32" s="38">
        <v>1213.93</v>
      </c>
      <c r="S32" s="38">
        <v>13.43</v>
      </c>
      <c r="T32" s="35">
        <v>850</v>
      </c>
      <c r="U32" s="35">
        <v>0</v>
      </c>
      <c r="V32" s="35">
        <v>635</v>
      </c>
      <c r="W32" s="35">
        <v>215</v>
      </c>
      <c r="X32" s="35">
        <v>0</v>
      </c>
      <c r="Y32" s="35">
        <v>0</v>
      </c>
      <c r="Z32" s="35">
        <v>0</v>
      </c>
      <c r="AA32" s="36">
        <v>0</v>
      </c>
      <c r="AB32" s="36">
        <v>0</v>
      </c>
      <c r="AC32" s="36">
        <v>0</v>
      </c>
      <c r="AD32" s="37">
        <v>0</v>
      </c>
      <c r="AE32" s="268">
        <v>0</v>
      </c>
      <c r="AF32" s="36">
        <v>3121693</v>
      </c>
      <c r="AG32" s="35">
        <v>4586176</v>
      </c>
      <c r="AH32" s="35">
        <v>77935</v>
      </c>
      <c r="AI32" s="38">
        <v>1266.98</v>
      </c>
      <c r="AJ32" s="38">
        <v>11.98</v>
      </c>
      <c r="AK32" s="62">
        <f t="shared" si="2"/>
        <v>0.823529411764706</v>
      </c>
      <c r="AL32" s="62" t="e">
        <f t="shared" si="2"/>
        <v>#DIV/0!</v>
      </c>
      <c r="AM32" s="102">
        <f t="shared" si="2"/>
        <v>1.1023622047244095</v>
      </c>
      <c r="AN32" s="62">
        <f t="shared" si="2"/>
        <v>0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1.7265631181541556</v>
      </c>
      <c r="AX32" s="62">
        <f t="shared" si="2"/>
        <v>-7.631150657977365</v>
      </c>
      <c r="AY32" s="62">
        <f t="shared" si="2"/>
        <v>7.2239686918586</v>
      </c>
      <c r="AZ32" s="62">
        <f t="shared" si="2"/>
        <v>-4.187122132946057</v>
      </c>
      <c r="BA32" s="62">
        <f t="shared" si="3"/>
        <v>12.10350584307178</v>
      </c>
    </row>
    <row r="33" spans="1:53" ht="15">
      <c r="A33" s="60">
        <v>26</v>
      </c>
      <c r="B33" s="60" t="s">
        <v>44</v>
      </c>
      <c r="C33" s="403">
        <v>948</v>
      </c>
      <c r="D33" s="403">
        <v>0</v>
      </c>
      <c r="E33" s="403">
        <v>667</v>
      </c>
      <c r="F33" s="403">
        <v>281</v>
      </c>
      <c r="G33" s="403">
        <v>0</v>
      </c>
      <c r="H33" s="403">
        <v>0</v>
      </c>
      <c r="I33" s="403">
        <v>0</v>
      </c>
      <c r="J33" s="403">
        <v>0</v>
      </c>
      <c r="K33" s="403">
        <v>0</v>
      </c>
      <c r="L33" s="403">
        <v>0</v>
      </c>
      <c r="M33" s="403">
        <v>0</v>
      </c>
      <c r="N33" s="403">
        <v>0</v>
      </c>
      <c r="O33" s="404">
        <v>5683897</v>
      </c>
      <c r="P33" s="406">
        <v>5502712</v>
      </c>
      <c r="Q33" s="406">
        <v>163326</v>
      </c>
      <c r="R33" s="403">
        <v>1869.8</v>
      </c>
      <c r="S33" s="405">
        <v>30.99</v>
      </c>
      <c r="T33" s="358">
        <v>934</v>
      </c>
      <c r="U33" s="358">
        <v>0</v>
      </c>
      <c r="V33" s="358">
        <v>656</v>
      </c>
      <c r="W33" s="358">
        <v>278</v>
      </c>
      <c r="X33" s="358">
        <v>0</v>
      </c>
      <c r="Y33" s="358">
        <v>0</v>
      </c>
      <c r="Z33" s="358">
        <v>0</v>
      </c>
      <c r="AA33" s="358">
        <v>0</v>
      </c>
      <c r="AB33" s="358">
        <v>0</v>
      </c>
      <c r="AC33" s="358">
        <v>0</v>
      </c>
      <c r="AD33" s="358">
        <v>0</v>
      </c>
      <c r="AE33" s="358">
        <v>0</v>
      </c>
      <c r="AF33" s="359">
        <v>5579692</v>
      </c>
      <c r="AG33" s="361">
        <v>6243734</v>
      </c>
      <c r="AH33" s="361">
        <v>157324</v>
      </c>
      <c r="AI33" s="358">
        <v>1938.64</v>
      </c>
      <c r="AJ33" s="360">
        <v>32.23</v>
      </c>
      <c r="AK33" s="62">
        <f t="shared" si="2"/>
        <v>1.4989293361884368</v>
      </c>
      <c r="AL33" s="62" t="e">
        <f t="shared" si="2"/>
        <v>#DIV/0!</v>
      </c>
      <c r="AM33" s="62">
        <f t="shared" si="2"/>
        <v>1.676829268292683</v>
      </c>
      <c r="AN33" s="62">
        <f t="shared" si="2"/>
        <v>1.079136690647482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1.8675762031309255</v>
      </c>
      <c r="AX33" s="102">
        <f t="shared" si="2"/>
        <v>-11.868250633354977</v>
      </c>
      <c r="AY33" s="62">
        <f t="shared" si="2"/>
        <v>3.815056825404897</v>
      </c>
      <c r="AZ33" s="62">
        <f t="shared" si="2"/>
        <v>-3.5509429290636807</v>
      </c>
      <c r="BA33" s="62">
        <f t="shared" si="3"/>
        <v>-3.847347192057085</v>
      </c>
    </row>
    <row r="34" spans="1:53" ht="15">
      <c r="A34" s="60">
        <v>27</v>
      </c>
      <c r="B34" s="60" t="s">
        <v>46</v>
      </c>
      <c r="C34" s="325">
        <v>1581</v>
      </c>
      <c r="D34" s="325">
        <v>0</v>
      </c>
      <c r="E34" s="325">
        <v>831</v>
      </c>
      <c r="F34" s="325">
        <v>750</v>
      </c>
      <c r="G34" s="327">
        <v>23123</v>
      </c>
      <c r="H34" s="325">
        <v>0</v>
      </c>
      <c r="I34" s="328">
        <v>6019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6">
        <v>5202333</v>
      </c>
      <c r="P34" s="35">
        <v>6123851</v>
      </c>
      <c r="Q34" s="35">
        <v>686208</v>
      </c>
      <c r="R34" s="38">
        <v>2353.530359405</v>
      </c>
      <c r="S34" s="38">
        <v>101.341347275</v>
      </c>
      <c r="T34" s="325">
        <v>1570</v>
      </c>
      <c r="U34" s="325">
        <v>0</v>
      </c>
      <c r="V34" s="325">
        <v>822</v>
      </c>
      <c r="W34" s="325">
        <v>748</v>
      </c>
      <c r="X34" s="327">
        <v>22944</v>
      </c>
      <c r="Y34" s="325">
        <v>0</v>
      </c>
      <c r="Z34" s="328">
        <v>6001</v>
      </c>
      <c r="AA34" s="326">
        <v>0</v>
      </c>
      <c r="AB34" s="326">
        <v>0</v>
      </c>
      <c r="AC34" s="326">
        <v>0</v>
      </c>
      <c r="AD34" s="326">
        <v>0</v>
      </c>
      <c r="AE34" s="326">
        <v>0</v>
      </c>
      <c r="AF34" s="36">
        <v>5093128</v>
      </c>
      <c r="AG34" s="35">
        <v>6181941</v>
      </c>
      <c r="AH34" s="35">
        <v>695348</v>
      </c>
      <c r="AI34" s="38">
        <v>2347.2211586189997</v>
      </c>
      <c r="AJ34" s="38">
        <v>103.98</v>
      </c>
      <c r="AK34" s="62">
        <f t="shared" si="2"/>
        <v>0.7006369426751593</v>
      </c>
      <c r="AL34" s="62" t="e">
        <f t="shared" si="2"/>
        <v>#DIV/0!</v>
      </c>
      <c r="AM34" s="62">
        <f t="shared" si="2"/>
        <v>1.094890510948905</v>
      </c>
      <c r="AN34" s="62">
        <f t="shared" si="2"/>
        <v>0.267379679144385</v>
      </c>
      <c r="AO34" s="62">
        <f t="shared" si="2"/>
        <v>0.7801603905160391</v>
      </c>
      <c r="AP34" s="62" t="e">
        <f t="shared" si="2"/>
        <v>#DIV/0!</v>
      </c>
      <c r="AQ34" s="62">
        <f t="shared" si="2"/>
        <v>0.2999500083319447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2.144163665236766</v>
      </c>
      <c r="AX34" s="62">
        <f t="shared" si="2"/>
        <v>-0.9396725073888605</v>
      </c>
      <c r="AY34" s="62">
        <f t="shared" si="2"/>
        <v>-1.3144497431501925</v>
      </c>
      <c r="AZ34" s="62">
        <f t="shared" si="2"/>
        <v>0.26879447481261315</v>
      </c>
      <c r="BA34" s="62">
        <f t="shared" si="3"/>
        <v>-2.5376540921331023</v>
      </c>
    </row>
    <row r="35" spans="1:53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376">
        <v>184</v>
      </c>
      <c r="D37" s="376">
        <v>0</v>
      </c>
      <c r="E37" s="376">
        <v>127</v>
      </c>
      <c r="F37" s="376">
        <v>57</v>
      </c>
      <c r="G37" s="376">
        <v>0</v>
      </c>
      <c r="H37" s="376">
        <v>0</v>
      </c>
      <c r="I37" s="376">
        <v>0</v>
      </c>
      <c r="J37" s="376">
        <v>0</v>
      </c>
      <c r="K37" s="376">
        <v>0</v>
      </c>
      <c r="L37" s="376">
        <v>0</v>
      </c>
      <c r="M37" s="376">
        <v>0</v>
      </c>
      <c r="N37" s="376">
        <v>0</v>
      </c>
      <c r="O37" s="376">
        <v>347679</v>
      </c>
      <c r="P37" s="376">
        <v>166102</v>
      </c>
      <c r="Q37" s="376">
        <v>9141</v>
      </c>
      <c r="R37" s="377">
        <v>44.266618783</v>
      </c>
      <c r="S37" s="376">
        <v>1.685827259</v>
      </c>
      <c r="T37" s="346">
        <v>182</v>
      </c>
      <c r="U37" s="346">
        <v>0</v>
      </c>
      <c r="V37" s="346">
        <v>125</v>
      </c>
      <c r="W37" s="346">
        <v>57</v>
      </c>
      <c r="X37" s="346">
        <v>0</v>
      </c>
      <c r="Y37" s="346">
        <v>0</v>
      </c>
      <c r="Z37" s="346">
        <v>0</v>
      </c>
      <c r="AA37" s="346">
        <v>0</v>
      </c>
      <c r="AB37" s="346">
        <v>0</v>
      </c>
      <c r="AC37" s="346">
        <v>0</v>
      </c>
      <c r="AD37" s="346">
        <v>0</v>
      </c>
      <c r="AE37" s="346">
        <v>0</v>
      </c>
      <c r="AF37" s="346">
        <v>341788</v>
      </c>
      <c r="AG37" s="346">
        <v>169265</v>
      </c>
      <c r="AH37" s="346">
        <v>9099</v>
      </c>
      <c r="AI37" s="347">
        <v>44.89</v>
      </c>
      <c r="AJ37" s="346">
        <v>1.69</v>
      </c>
      <c r="AK37" s="62">
        <f t="shared" si="2"/>
        <v>1.098901098901099</v>
      </c>
      <c r="AL37" s="62" t="e">
        <f t="shared" si="2"/>
        <v>#DIV/0!</v>
      </c>
      <c r="AM37" s="62">
        <f t="shared" si="2"/>
        <v>1.6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1.7235830397790444</v>
      </c>
      <c r="AX37" s="62">
        <f t="shared" si="2"/>
        <v>-1.8686674740791067</v>
      </c>
      <c r="AY37" s="62">
        <f t="shared" si="2"/>
        <v>0.46158918562479395</v>
      </c>
      <c r="AZ37" s="62">
        <f t="shared" si="2"/>
        <v>-1.3886861595010074</v>
      </c>
      <c r="BA37" s="62">
        <f t="shared" si="3"/>
        <v>-0.24690775147928218</v>
      </c>
    </row>
    <row r="38" spans="1:53" ht="15.75" thickBot="1">
      <c r="A38" s="60">
        <v>31</v>
      </c>
      <c r="B38" s="60" t="s">
        <v>51</v>
      </c>
      <c r="C38" s="468">
        <v>523</v>
      </c>
      <c r="D38" s="468">
        <v>0</v>
      </c>
      <c r="E38" s="468">
        <v>246</v>
      </c>
      <c r="F38" s="468">
        <v>277</v>
      </c>
      <c r="G38" s="468">
        <v>1862</v>
      </c>
      <c r="H38" s="468">
        <v>0</v>
      </c>
      <c r="I38" s="468">
        <v>1370</v>
      </c>
      <c r="J38" s="468">
        <v>0</v>
      </c>
      <c r="K38" s="468">
        <v>0</v>
      </c>
      <c r="L38" s="468">
        <v>0</v>
      </c>
      <c r="M38" s="469">
        <v>0</v>
      </c>
      <c r="N38" s="469">
        <v>0</v>
      </c>
      <c r="O38" s="26">
        <v>801289</v>
      </c>
      <c r="P38" s="74">
        <v>1036042</v>
      </c>
      <c r="Q38" s="60">
        <v>89787</v>
      </c>
      <c r="R38" s="470">
        <v>340.877</v>
      </c>
      <c r="S38" s="470">
        <v>12.543</v>
      </c>
      <c r="T38" s="44">
        <v>504</v>
      </c>
      <c r="U38" s="44">
        <v>0</v>
      </c>
      <c r="V38" s="44">
        <v>234</v>
      </c>
      <c r="W38" s="44">
        <v>270</v>
      </c>
      <c r="X38" s="44">
        <v>1979</v>
      </c>
      <c r="Y38" s="44">
        <v>0</v>
      </c>
      <c r="Z38" s="44">
        <v>1456</v>
      </c>
      <c r="AA38" s="44">
        <v>0</v>
      </c>
      <c r="AB38" s="44">
        <v>0</v>
      </c>
      <c r="AC38" s="44">
        <v>0</v>
      </c>
      <c r="AD38" s="45">
        <v>0</v>
      </c>
      <c r="AE38" s="45">
        <v>0</v>
      </c>
      <c r="AF38" s="46">
        <v>783240</v>
      </c>
      <c r="AG38" s="46">
        <v>1059487</v>
      </c>
      <c r="AH38" s="44">
        <v>96956</v>
      </c>
      <c r="AI38" s="45">
        <v>330.198</v>
      </c>
      <c r="AJ38" s="45">
        <v>13.572</v>
      </c>
      <c r="AK38" s="62">
        <f t="shared" si="2"/>
        <v>3.7698412698412698</v>
      </c>
      <c r="AL38" s="62" t="e">
        <f t="shared" si="2"/>
        <v>#DIV/0!</v>
      </c>
      <c r="AM38" s="62">
        <f t="shared" si="2"/>
        <v>5.128205128205128</v>
      </c>
      <c r="AN38" s="102">
        <f t="shared" si="2"/>
        <v>2.5925925925925926</v>
      </c>
      <c r="AO38" s="102">
        <f t="shared" si="2"/>
        <v>-5.912076806467914</v>
      </c>
      <c r="AP38" s="62" t="e">
        <f t="shared" si="2"/>
        <v>#DIV/0!</v>
      </c>
      <c r="AQ38" s="62">
        <f t="shared" si="2"/>
        <v>-5.906593406593406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2.3044022266482815</v>
      </c>
      <c r="AX38" s="62">
        <f t="shared" si="2"/>
        <v>-2.2128633952091907</v>
      </c>
      <c r="AY38" s="62">
        <f t="shared" si="2"/>
        <v>-7.394075663187426</v>
      </c>
      <c r="AZ38" s="102">
        <f t="shared" si="2"/>
        <v>3.2341201339802277</v>
      </c>
      <c r="BA38" s="102">
        <f t="shared" si="3"/>
        <v>-7.581786030061892</v>
      </c>
    </row>
    <row r="39" spans="1:53" ht="15">
      <c r="A39" s="60">
        <v>32</v>
      </c>
      <c r="B39" s="60" t="s">
        <v>52</v>
      </c>
      <c r="C39" s="412">
        <v>397</v>
      </c>
      <c r="D39" s="413">
        <v>0</v>
      </c>
      <c r="E39" s="413">
        <v>172</v>
      </c>
      <c r="F39" s="413">
        <v>225</v>
      </c>
      <c r="G39" s="413">
        <v>0</v>
      </c>
      <c r="H39" s="413">
        <v>0</v>
      </c>
      <c r="I39" s="414">
        <v>0</v>
      </c>
      <c r="J39" s="415">
        <v>1833</v>
      </c>
      <c r="K39" s="415">
        <v>8</v>
      </c>
      <c r="L39" s="415">
        <v>2919</v>
      </c>
      <c r="M39" s="416">
        <v>0.0018</v>
      </c>
      <c r="N39" s="417">
        <v>0.71</v>
      </c>
      <c r="O39" s="418">
        <v>857631</v>
      </c>
      <c r="P39" s="419">
        <v>401141</v>
      </c>
      <c r="Q39" s="419">
        <v>35479</v>
      </c>
      <c r="R39" s="420">
        <v>145.15</v>
      </c>
      <c r="S39" s="421">
        <v>5.81</v>
      </c>
      <c r="T39" s="165">
        <v>397</v>
      </c>
      <c r="U39" s="279">
        <v>0</v>
      </c>
      <c r="V39" s="279">
        <v>173</v>
      </c>
      <c r="W39" s="279">
        <v>224</v>
      </c>
      <c r="X39" s="279">
        <v>0</v>
      </c>
      <c r="Y39" s="279">
        <v>0</v>
      </c>
      <c r="Z39" s="277">
        <v>0</v>
      </c>
      <c r="AA39" s="168">
        <v>1852</v>
      </c>
      <c r="AB39" s="168">
        <v>7</v>
      </c>
      <c r="AC39" s="168">
        <v>3025</v>
      </c>
      <c r="AD39" s="276">
        <v>0.0029</v>
      </c>
      <c r="AE39" s="170">
        <v>0.76</v>
      </c>
      <c r="AF39" s="280">
        <v>852208</v>
      </c>
      <c r="AG39" s="172">
        <v>415407</v>
      </c>
      <c r="AH39" s="172">
        <v>35558</v>
      </c>
      <c r="AI39" s="278">
        <v>148.54</v>
      </c>
      <c r="AJ39" s="174">
        <v>6.06</v>
      </c>
      <c r="AK39" s="62">
        <f t="shared" si="2"/>
        <v>0</v>
      </c>
      <c r="AL39" s="62" t="e">
        <f t="shared" si="2"/>
        <v>#DIV/0!</v>
      </c>
      <c r="AM39" s="62">
        <f t="shared" si="2"/>
        <v>-0.5780346820809248</v>
      </c>
      <c r="AN39" s="62">
        <f t="shared" si="2"/>
        <v>0.4464285714285714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-1.0259179265658747</v>
      </c>
      <c r="AS39" s="102">
        <f t="shared" si="2"/>
        <v>14.285714285714285</v>
      </c>
      <c r="AT39" s="62">
        <f t="shared" si="2"/>
        <v>-3.5041322314049586</v>
      </c>
      <c r="AU39" s="70">
        <f t="shared" si="2"/>
        <v>-37.93103448275862</v>
      </c>
      <c r="AV39" s="62">
        <f t="shared" si="2"/>
        <v>-6.5789473684210575</v>
      </c>
      <c r="AW39" s="62">
        <f t="shared" si="2"/>
        <v>0.6363469950997879</v>
      </c>
      <c r="AX39" s="62">
        <f t="shared" si="2"/>
        <v>-3.4342223409812545</v>
      </c>
      <c r="AY39" s="62">
        <f t="shared" si="2"/>
        <v>-0.22217222565948594</v>
      </c>
      <c r="AZ39" s="62">
        <f t="shared" si="2"/>
        <v>-2.2822135451730086</v>
      </c>
      <c r="BA39" s="62">
        <f aca="true" t="shared" si="5" ref="AZ39:BA89">(S39-AJ39)/AJ39*100</f>
        <v>-4.125412541254125</v>
      </c>
    </row>
    <row r="40" spans="1:53" ht="15">
      <c r="A40" s="60">
        <v>33</v>
      </c>
      <c r="B40" s="60" t="s">
        <v>53</v>
      </c>
      <c r="C40" s="459">
        <v>1042</v>
      </c>
      <c r="D40" s="74">
        <v>0</v>
      </c>
      <c r="E40" s="459">
        <v>684</v>
      </c>
      <c r="F40" s="459">
        <v>358</v>
      </c>
      <c r="G40" s="459">
        <v>5059</v>
      </c>
      <c r="H40" s="74">
        <v>0</v>
      </c>
      <c r="I40" s="459">
        <v>4218</v>
      </c>
      <c r="J40" s="74">
        <v>0</v>
      </c>
      <c r="K40" s="74">
        <v>0</v>
      </c>
      <c r="L40" s="74">
        <v>0</v>
      </c>
      <c r="M40" s="428">
        <v>0</v>
      </c>
      <c r="N40" s="74">
        <v>0</v>
      </c>
      <c r="O40" s="459">
        <v>2650826</v>
      </c>
      <c r="P40" s="74">
        <v>2460057</v>
      </c>
      <c r="Q40" s="74">
        <v>197367</v>
      </c>
      <c r="R40" s="459">
        <v>1022.91</v>
      </c>
      <c r="S40" s="459">
        <v>35.07</v>
      </c>
      <c r="T40" s="177">
        <v>1029</v>
      </c>
      <c r="U40" s="178">
        <v>0</v>
      </c>
      <c r="V40" s="177">
        <v>668</v>
      </c>
      <c r="W40" s="177">
        <v>361</v>
      </c>
      <c r="X40" s="177">
        <v>4946</v>
      </c>
      <c r="Y40" s="178">
        <v>0</v>
      </c>
      <c r="Z40" s="177">
        <v>4137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7">
        <v>2613364</v>
      </c>
      <c r="AG40" s="177">
        <v>2484101</v>
      </c>
      <c r="AH40" s="177">
        <v>193358</v>
      </c>
      <c r="AI40" s="177">
        <v>1032.57</v>
      </c>
      <c r="AJ40" s="177">
        <v>35.88</v>
      </c>
      <c r="AK40" s="62">
        <f aca="true" t="shared" si="6" ref="AK40:AZ55">(C40-T40)/T40*100</f>
        <v>1.2633624878522838</v>
      </c>
      <c r="AL40" s="62" t="e">
        <f t="shared" si="6"/>
        <v>#DIV/0!</v>
      </c>
      <c r="AM40" s="62">
        <f t="shared" si="6"/>
        <v>2.3952095808383236</v>
      </c>
      <c r="AN40" s="62">
        <f t="shared" si="6"/>
        <v>-0.8310249307479225</v>
      </c>
      <c r="AO40" s="62">
        <f t="shared" si="6"/>
        <v>2.2846744844318643</v>
      </c>
      <c r="AP40" s="62" t="e">
        <f t="shared" si="6"/>
        <v>#DIV/0!</v>
      </c>
      <c r="AQ40" s="62">
        <f t="shared" si="6"/>
        <v>1.9579405366207396</v>
      </c>
      <c r="AR40" s="62" t="e">
        <f t="shared" si="6"/>
        <v>#DIV/0!</v>
      </c>
      <c r="AS40" s="62" t="e">
        <f t="shared" si="6"/>
        <v>#DIV/0!</v>
      </c>
      <c r="AT40" s="62" t="e">
        <f t="shared" si="6"/>
        <v>#DIV/0!</v>
      </c>
      <c r="AU40" s="62" t="e">
        <f t="shared" si="6"/>
        <v>#DIV/0!</v>
      </c>
      <c r="AV40" s="62" t="e">
        <f t="shared" si="6"/>
        <v>#DIV/0!</v>
      </c>
      <c r="AW40" s="62">
        <f t="shared" si="6"/>
        <v>1.4334780765327755</v>
      </c>
      <c r="AX40" s="62">
        <f t="shared" si="6"/>
        <v>-0.9679155557684652</v>
      </c>
      <c r="AY40" s="62">
        <f t="shared" si="6"/>
        <v>2.0733561580074267</v>
      </c>
      <c r="AZ40" s="62">
        <f t="shared" si="6"/>
        <v>-0.9355297945901943</v>
      </c>
      <c r="BA40" s="62">
        <f t="shared" si="5"/>
        <v>-2.2575250836120464</v>
      </c>
    </row>
    <row r="41" spans="1:53" ht="15">
      <c r="A41" s="60">
        <v>34</v>
      </c>
      <c r="B41" s="60" t="s">
        <v>54</v>
      </c>
      <c r="C41" s="216">
        <v>446</v>
      </c>
      <c r="D41" s="216"/>
      <c r="E41" s="216">
        <v>234</v>
      </c>
      <c r="F41" s="216">
        <v>212</v>
      </c>
      <c r="G41" s="218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  <c r="O41" s="216">
        <v>1065422</v>
      </c>
      <c r="P41" s="216">
        <v>2043581</v>
      </c>
      <c r="Q41" s="216">
        <v>135870</v>
      </c>
      <c r="R41" s="216">
        <v>541.41</v>
      </c>
      <c r="S41" s="216">
        <v>24.93</v>
      </c>
      <c r="T41" s="216">
        <v>438</v>
      </c>
      <c r="U41" s="216">
        <v>0</v>
      </c>
      <c r="V41" s="216">
        <v>233</v>
      </c>
      <c r="W41" s="216">
        <v>205</v>
      </c>
      <c r="X41" s="218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5">
        <v>0</v>
      </c>
      <c r="AF41" s="216">
        <v>1016694</v>
      </c>
      <c r="AG41" s="216">
        <v>2075026</v>
      </c>
      <c r="AH41" s="216">
        <v>130799</v>
      </c>
      <c r="AI41" s="216">
        <v>536.88</v>
      </c>
      <c r="AJ41" s="217">
        <v>24.85</v>
      </c>
      <c r="AK41" s="62">
        <f t="shared" si="6"/>
        <v>1.82648401826484</v>
      </c>
      <c r="AL41" s="62" t="e">
        <f t="shared" si="6"/>
        <v>#DIV/0!</v>
      </c>
      <c r="AM41" s="62">
        <f t="shared" si="6"/>
        <v>0.4291845493562232</v>
      </c>
      <c r="AN41" s="62">
        <f t="shared" si="6"/>
        <v>3.414634146341464</v>
      </c>
      <c r="AO41" s="62" t="e">
        <f t="shared" si="6"/>
        <v>#DIV/0!</v>
      </c>
      <c r="AP41" s="62" t="e">
        <f t="shared" si="6"/>
        <v>#DIV/0!</v>
      </c>
      <c r="AQ41" s="62" t="e">
        <f t="shared" si="6"/>
        <v>#DIV/0!</v>
      </c>
      <c r="AR41" s="62" t="e">
        <f t="shared" si="6"/>
        <v>#DIV/0!</v>
      </c>
      <c r="AS41" s="62" t="e">
        <f t="shared" si="6"/>
        <v>#DIV/0!</v>
      </c>
      <c r="AT41" s="62" t="e">
        <f t="shared" si="6"/>
        <v>#DIV/0!</v>
      </c>
      <c r="AU41" s="62" t="e">
        <f t="shared" si="6"/>
        <v>#DIV/0!</v>
      </c>
      <c r="AV41" s="62" t="e">
        <f t="shared" si="6"/>
        <v>#DIV/0!</v>
      </c>
      <c r="AW41" s="62">
        <f t="shared" si="6"/>
        <v>4.792789177471294</v>
      </c>
      <c r="AX41" s="62">
        <f t="shared" si="6"/>
        <v>-1.5154026985685962</v>
      </c>
      <c r="AY41" s="62">
        <f t="shared" si="6"/>
        <v>3.87694095520608</v>
      </c>
      <c r="AZ41" s="62">
        <f t="shared" si="6"/>
        <v>0.8437639696021407</v>
      </c>
      <c r="BA41" s="62">
        <f t="shared" si="5"/>
        <v>0.32193158953721646</v>
      </c>
    </row>
    <row r="42" spans="1:53" ht="15">
      <c r="A42" s="60">
        <v>35</v>
      </c>
      <c r="B42" s="60" t="s">
        <v>55</v>
      </c>
      <c r="C42" s="430">
        <v>528</v>
      </c>
      <c r="D42" s="430">
        <v>0</v>
      </c>
      <c r="E42" s="430">
        <v>353</v>
      </c>
      <c r="F42" s="430">
        <v>175</v>
      </c>
      <c r="G42" s="430">
        <v>2853</v>
      </c>
      <c r="H42" s="430">
        <v>0</v>
      </c>
      <c r="I42" s="430">
        <v>2511</v>
      </c>
      <c r="J42" s="430">
        <v>30241</v>
      </c>
      <c r="K42" s="430">
        <v>2251</v>
      </c>
      <c r="L42" s="430">
        <v>35140</v>
      </c>
      <c r="M42" s="428">
        <v>0.80227059</v>
      </c>
      <c r="N42" s="431">
        <v>12.997480253</v>
      </c>
      <c r="O42" s="432">
        <v>1168925</v>
      </c>
      <c r="P42" s="429">
        <v>2206091</v>
      </c>
      <c r="Q42" s="429">
        <v>24368</v>
      </c>
      <c r="R42" s="429">
        <v>927.53363145</v>
      </c>
      <c r="S42" s="370">
        <v>7.618758735</v>
      </c>
      <c r="T42" s="60">
        <v>525</v>
      </c>
      <c r="U42" s="60">
        <v>0</v>
      </c>
      <c r="V42" s="60">
        <v>352</v>
      </c>
      <c r="W42" s="60">
        <v>173</v>
      </c>
      <c r="X42" s="60">
        <v>2805</v>
      </c>
      <c r="Y42" s="60">
        <v>0</v>
      </c>
      <c r="Z42" s="60">
        <v>2462</v>
      </c>
      <c r="AA42" s="60">
        <v>30580</v>
      </c>
      <c r="AB42" s="60">
        <v>2274</v>
      </c>
      <c r="AC42" s="60">
        <v>38873</v>
      </c>
      <c r="AD42" s="60">
        <v>0.7696142</v>
      </c>
      <c r="AE42" s="60">
        <v>14.359269</v>
      </c>
      <c r="AF42" s="60">
        <v>1150200</v>
      </c>
      <c r="AG42" s="60">
        <v>2360157</v>
      </c>
      <c r="AH42" s="60">
        <v>26161</v>
      </c>
      <c r="AI42" s="60">
        <v>972.4120957</v>
      </c>
      <c r="AJ42" s="60">
        <v>8.1037277</v>
      </c>
      <c r="AK42" s="62">
        <f t="shared" si="6"/>
        <v>0.5714285714285714</v>
      </c>
      <c r="AL42" s="62" t="e">
        <f t="shared" si="6"/>
        <v>#DIV/0!</v>
      </c>
      <c r="AM42" s="62">
        <f t="shared" si="6"/>
        <v>0.2840909090909091</v>
      </c>
      <c r="AN42" s="62">
        <f t="shared" si="6"/>
        <v>1.1560693641618496</v>
      </c>
      <c r="AO42" s="62">
        <f t="shared" si="6"/>
        <v>1.7112299465240641</v>
      </c>
      <c r="AP42" s="62" t="e">
        <f t="shared" si="6"/>
        <v>#DIV/0!</v>
      </c>
      <c r="AQ42" s="62">
        <f t="shared" si="6"/>
        <v>1.9902518277822907</v>
      </c>
      <c r="AR42" s="62">
        <f t="shared" si="6"/>
        <v>-1.1085676913015043</v>
      </c>
      <c r="AS42" s="62">
        <f t="shared" si="6"/>
        <v>-1.0114335971855761</v>
      </c>
      <c r="AT42" s="62">
        <f t="shared" si="6"/>
        <v>-9.603066395698814</v>
      </c>
      <c r="AU42" s="62">
        <f t="shared" si="6"/>
        <v>4.243215626738693</v>
      </c>
      <c r="AV42" s="62">
        <f t="shared" si="6"/>
        <v>-9.48369131464839</v>
      </c>
      <c r="AW42" s="62">
        <f t="shared" si="6"/>
        <v>1.627977743001217</v>
      </c>
      <c r="AX42" s="62">
        <f t="shared" si="6"/>
        <v>-6.527786075248383</v>
      </c>
      <c r="AY42" s="102">
        <f t="shared" si="6"/>
        <v>-6.85371354306028</v>
      </c>
      <c r="AZ42" s="102">
        <f t="shared" si="6"/>
        <v>-4.6151692732384</v>
      </c>
      <c r="BA42" s="102">
        <f t="shared" si="5"/>
        <v>-5.984517038991823</v>
      </c>
    </row>
    <row r="43" spans="1:53" ht="15">
      <c r="A43" s="60">
        <v>36</v>
      </c>
      <c r="B43" s="60" t="s">
        <v>56</v>
      </c>
      <c r="C43" s="372">
        <v>379</v>
      </c>
      <c r="D43" s="372">
        <v>0</v>
      </c>
      <c r="E43" s="372">
        <v>232</v>
      </c>
      <c r="F43" s="372">
        <v>147</v>
      </c>
      <c r="G43" s="375">
        <v>1388</v>
      </c>
      <c r="H43" s="375">
        <v>0</v>
      </c>
      <c r="I43" s="375">
        <v>1335</v>
      </c>
      <c r="J43" s="375">
        <v>0</v>
      </c>
      <c r="K43" s="375">
        <v>0</v>
      </c>
      <c r="L43" s="375">
        <v>0</v>
      </c>
      <c r="M43" s="375">
        <v>0</v>
      </c>
      <c r="N43" s="375">
        <v>0</v>
      </c>
      <c r="O43" s="373">
        <v>1549961</v>
      </c>
      <c r="P43" s="372">
        <v>1447238</v>
      </c>
      <c r="Q43" s="372">
        <v>135988</v>
      </c>
      <c r="R43" s="372">
        <v>425.87</v>
      </c>
      <c r="S43" s="374">
        <v>19.38</v>
      </c>
      <c r="T43" s="340">
        <v>373</v>
      </c>
      <c r="U43" s="340">
        <v>0</v>
      </c>
      <c r="V43" s="340">
        <v>230</v>
      </c>
      <c r="W43" s="340">
        <v>143</v>
      </c>
      <c r="X43" s="343">
        <v>1294</v>
      </c>
      <c r="Y43" s="343">
        <v>0</v>
      </c>
      <c r="Z43" s="343">
        <v>1248</v>
      </c>
      <c r="AA43" s="343">
        <v>0</v>
      </c>
      <c r="AB43" s="343">
        <v>0</v>
      </c>
      <c r="AC43" s="343">
        <v>0</v>
      </c>
      <c r="AD43" s="343">
        <v>0</v>
      </c>
      <c r="AE43" s="343">
        <v>0</v>
      </c>
      <c r="AF43" s="341">
        <v>1527481</v>
      </c>
      <c r="AG43" s="340">
        <v>1445259</v>
      </c>
      <c r="AH43" s="340">
        <v>133363</v>
      </c>
      <c r="AI43" s="340">
        <v>427.75</v>
      </c>
      <c r="AJ43" s="342">
        <v>19.72</v>
      </c>
      <c r="AK43" s="62">
        <f t="shared" si="6"/>
        <v>1.6085790884718498</v>
      </c>
      <c r="AL43" s="62" t="e">
        <f t="shared" si="6"/>
        <v>#DIV/0!</v>
      </c>
      <c r="AM43" s="62">
        <f t="shared" si="6"/>
        <v>0.8695652173913043</v>
      </c>
      <c r="AN43" s="62">
        <f t="shared" si="6"/>
        <v>2.797202797202797</v>
      </c>
      <c r="AO43" s="62">
        <f t="shared" si="6"/>
        <v>7.2642967542503865</v>
      </c>
      <c r="AP43" s="62" t="e">
        <f t="shared" si="6"/>
        <v>#DIV/0!</v>
      </c>
      <c r="AQ43" s="62">
        <f t="shared" si="6"/>
        <v>6.971153846153847</v>
      </c>
      <c r="AR43" s="62" t="e">
        <f t="shared" si="6"/>
        <v>#DIV/0!</v>
      </c>
      <c r="AS43" s="62" t="e">
        <f t="shared" si="6"/>
        <v>#DIV/0!</v>
      </c>
      <c r="AT43" s="62" t="e">
        <f t="shared" si="6"/>
        <v>#DIV/0!</v>
      </c>
      <c r="AU43" s="62" t="e">
        <f t="shared" si="6"/>
        <v>#DIV/0!</v>
      </c>
      <c r="AV43" s="62" t="e">
        <f t="shared" si="6"/>
        <v>#DIV/0!</v>
      </c>
      <c r="AW43" s="62">
        <f t="shared" si="6"/>
        <v>1.471704067022765</v>
      </c>
      <c r="AX43" s="62">
        <f t="shared" si="6"/>
        <v>0.13693047405343955</v>
      </c>
      <c r="AY43" s="62">
        <f t="shared" si="6"/>
        <v>1.9683120505687484</v>
      </c>
      <c r="AZ43" s="62">
        <f t="shared" si="6"/>
        <v>-0.439509059029806</v>
      </c>
      <c r="BA43" s="62">
        <f t="shared" si="5"/>
        <v>-1.724137931034482</v>
      </c>
    </row>
    <row r="44" spans="1:53" ht="15">
      <c r="A44" s="60">
        <v>37</v>
      </c>
      <c r="B44" s="60" t="s">
        <v>57</v>
      </c>
      <c r="C44" s="396">
        <v>878</v>
      </c>
      <c r="D44" s="396">
        <v>0</v>
      </c>
      <c r="E44" s="396">
        <v>472</v>
      </c>
      <c r="F44" s="396">
        <v>406</v>
      </c>
      <c r="G44" s="394">
        <v>0</v>
      </c>
      <c r="H44" s="394">
        <v>0</v>
      </c>
      <c r="I44" s="394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7">
        <v>2873921</v>
      </c>
      <c r="P44" s="398">
        <v>1715353</v>
      </c>
      <c r="Q44" s="399">
        <v>166383</v>
      </c>
      <c r="R44" s="400">
        <v>956.13</v>
      </c>
      <c r="S44" s="400">
        <v>23.91</v>
      </c>
      <c r="T44" s="60">
        <v>863</v>
      </c>
      <c r="U44" s="60">
        <v>0</v>
      </c>
      <c r="V44" s="60">
        <v>471</v>
      </c>
      <c r="W44" s="60">
        <v>392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2743272</v>
      </c>
      <c r="AG44" s="60">
        <v>2989231</v>
      </c>
      <c r="AH44" s="60">
        <v>168060</v>
      </c>
      <c r="AI44" s="60">
        <v>1257.68</v>
      </c>
      <c r="AJ44" s="60">
        <v>24.36</v>
      </c>
      <c r="AK44" s="62">
        <f t="shared" si="6"/>
        <v>1.738122827346466</v>
      </c>
      <c r="AL44" s="62" t="e">
        <f t="shared" si="6"/>
        <v>#DIV/0!</v>
      </c>
      <c r="AM44" s="62">
        <f t="shared" si="6"/>
        <v>0.21231422505307856</v>
      </c>
      <c r="AN44" s="62">
        <f t="shared" si="6"/>
        <v>3.571428571428571</v>
      </c>
      <c r="AO44" s="62" t="e">
        <f t="shared" si="6"/>
        <v>#DIV/0!</v>
      </c>
      <c r="AP44" s="62" t="e">
        <f t="shared" si="6"/>
        <v>#DIV/0!</v>
      </c>
      <c r="AQ44" s="62" t="e">
        <f t="shared" si="6"/>
        <v>#DIV/0!</v>
      </c>
      <c r="AR44" s="62" t="e">
        <f t="shared" si="6"/>
        <v>#DIV/0!</v>
      </c>
      <c r="AS44" s="62" t="e">
        <f t="shared" si="6"/>
        <v>#DIV/0!</v>
      </c>
      <c r="AT44" s="62" t="e">
        <f t="shared" si="6"/>
        <v>#DIV/0!</v>
      </c>
      <c r="AU44" s="62" t="e">
        <f t="shared" si="6"/>
        <v>#DIV/0!</v>
      </c>
      <c r="AV44" s="62" t="e">
        <f t="shared" si="6"/>
        <v>#DIV/0!</v>
      </c>
      <c r="AW44" s="62">
        <f t="shared" si="6"/>
        <v>4.7625244598421155</v>
      </c>
      <c r="AX44" s="70">
        <f t="shared" si="6"/>
        <v>-42.615575711612784</v>
      </c>
      <c r="AY44" s="62">
        <f t="shared" si="6"/>
        <v>-0.9978579078900393</v>
      </c>
      <c r="AZ44" s="102">
        <f t="shared" si="6"/>
        <v>-23.97668723363654</v>
      </c>
      <c r="BA44" s="62">
        <f t="shared" si="5"/>
        <v>-1.8472906403940856</v>
      </c>
    </row>
    <row r="45" spans="1:53" ht="15">
      <c r="A45" s="60">
        <v>38</v>
      </c>
      <c r="B45" s="60" t="s">
        <v>58</v>
      </c>
      <c r="C45" s="503">
        <v>562</v>
      </c>
      <c r="D45" s="503">
        <v>0</v>
      </c>
      <c r="E45" s="503">
        <v>174</v>
      </c>
      <c r="F45" s="503">
        <v>388</v>
      </c>
      <c r="G45" s="503">
        <v>1294</v>
      </c>
      <c r="H45" s="504">
        <v>0</v>
      </c>
      <c r="I45" s="503">
        <v>1160</v>
      </c>
      <c r="J45" s="503">
        <v>0</v>
      </c>
      <c r="K45" s="503">
        <v>0</v>
      </c>
      <c r="L45" s="503">
        <v>0</v>
      </c>
      <c r="M45" s="503">
        <v>0</v>
      </c>
      <c r="N45" s="503">
        <v>0</v>
      </c>
      <c r="O45" s="503">
        <v>392642</v>
      </c>
      <c r="P45" s="503">
        <v>1009062</v>
      </c>
      <c r="Q45" s="503">
        <v>36354</v>
      </c>
      <c r="R45" s="503">
        <v>327.15</v>
      </c>
      <c r="S45" s="503">
        <v>8.03</v>
      </c>
      <c r="T45" s="197">
        <v>548</v>
      </c>
      <c r="U45" s="197">
        <v>0</v>
      </c>
      <c r="V45" s="197">
        <v>173</v>
      </c>
      <c r="W45" s="197">
        <v>375</v>
      </c>
      <c r="X45" s="197">
        <v>1171</v>
      </c>
      <c r="Y45" s="197">
        <v>0</v>
      </c>
      <c r="Z45" s="197">
        <v>1054</v>
      </c>
      <c r="AA45" s="197">
        <v>0</v>
      </c>
      <c r="AB45" s="197">
        <v>0</v>
      </c>
      <c r="AC45" s="268">
        <v>0</v>
      </c>
      <c r="AD45" s="197">
        <v>0</v>
      </c>
      <c r="AE45" s="197">
        <v>0</v>
      </c>
      <c r="AF45" s="197">
        <v>390563</v>
      </c>
      <c r="AG45" s="197">
        <v>1062171</v>
      </c>
      <c r="AH45" s="197">
        <v>54892</v>
      </c>
      <c r="AI45">
        <v>331.94</v>
      </c>
      <c r="AJ45">
        <v>12.14</v>
      </c>
      <c r="AK45" s="62">
        <f t="shared" si="6"/>
        <v>2.5547445255474455</v>
      </c>
      <c r="AL45" s="62" t="e">
        <f t="shared" si="6"/>
        <v>#DIV/0!</v>
      </c>
      <c r="AM45" s="62">
        <f t="shared" si="6"/>
        <v>0.5780346820809248</v>
      </c>
      <c r="AN45" s="62">
        <f t="shared" si="6"/>
        <v>3.4666666666666663</v>
      </c>
      <c r="AO45" s="62">
        <f t="shared" si="6"/>
        <v>10.503842869342442</v>
      </c>
      <c r="AP45" s="62" t="e">
        <f t="shared" si="6"/>
        <v>#DIV/0!</v>
      </c>
      <c r="AQ45" s="62">
        <f t="shared" si="6"/>
        <v>10.056925996204933</v>
      </c>
      <c r="AR45" s="62" t="e">
        <f t="shared" si="6"/>
        <v>#DIV/0!</v>
      </c>
      <c r="AS45" s="62" t="e">
        <f t="shared" si="6"/>
        <v>#DIV/0!</v>
      </c>
      <c r="AT45" s="62" t="e">
        <f t="shared" si="6"/>
        <v>#DIV/0!</v>
      </c>
      <c r="AU45" s="62" t="e">
        <f t="shared" si="6"/>
        <v>#DIV/0!</v>
      </c>
      <c r="AV45" s="62" t="e">
        <f t="shared" si="6"/>
        <v>#DIV/0!</v>
      </c>
      <c r="AW45" s="62">
        <f t="shared" si="6"/>
        <v>0.5323084880032158</v>
      </c>
      <c r="AX45" s="62">
        <f t="shared" si="6"/>
        <v>-5.000042366059702</v>
      </c>
      <c r="AY45" s="70">
        <f t="shared" si="6"/>
        <v>-33.77177002113241</v>
      </c>
      <c r="AZ45" s="62">
        <f t="shared" si="6"/>
        <v>-1.443031873230108</v>
      </c>
      <c r="BA45" s="70">
        <f t="shared" si="5"/>
        <v>-33.85502471169688</v>
      </c>
    </row>
    <row r="46" spans="1:53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6"/>
        <v>#DIV/0!</v>
      </c>
      <c r="AL46" s="104" t="e">
        <f t="shared" si="6"/>
        <v>#DIV/0!</v>
      </c>
      <c r="AM46" s="104" t="e">
        <f t="shared" si="6"/>
        <v>#DIV/0!</v>
      </c>
      <c r="AN46" s="104" t="e">
        <f t="shared" si="6"/>
        <v>#DIV/0!</v>
      </c>
      <c r="AO46" s="104" t="e">
        <f t="shared" si="6"/>
        <v>#DIV/0!</v>
      </c>
      <c r="AP46" s="104" t="e">
        <f t="shared" si="6"/>
        <v>#DIV/0!</v>
      </c>
      <c r="AQ46" s="104" t="e">
        <f t="shared" si="6"/>
        <v>#DIV/0!</v>
      </c>
      <c r="AR46" s="104" t="e">
        <f t="shared" si="6"/>
        <v>#DIV/0!</v>
      </c>
      <c r="AS46" s="104" t="e">
        <f t="shared" si="6"/>
        <v>#DIV/0!</v>
      </c>
      <c r="AT46" s="104" t="e">
        <f t="shared" si="6"/>
        <v>#DIV/0!</v>
      </c>
      <c r="AU46" s="104" t="e">
        <f t="shared" si="6"/>
        <v>#DIV/0!</v>
      </c>
      <c r="AV46" s="104" t="e">
        <f t="shared" si="6"/>
        <v>#DIV/0!</v>
      </c>
      <c r="AW46" s="104" t="e">
        <f t="shared" si="6"/>
        <v>#DIV/0!</v>
      </c>
      <c r="AX46" s="104" t="e">
        <f t="shared" si="6"/>
        <v>#DIV/0!</v>
      </c>
      <c r="AY46" s="104" t="e">
        <f t="shared" si="6"/>
        <v>#DIV/0!</v>
      </c>
      <c r="AZ46" s="104" t="e">
        <f t="shared" si="6"/>
        <v>#DIV/0!</v>
      </c>
      <c r="BA46" s="104" t="e">
        <f t="shared" si="5"/>
        <v>#DIV/0!</v>
      </c>
    </row>
    <row r="47" spans="1:53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6"/>
        <v>#DIV/0!</v>
      </c>
      <c r="AL47" s="104" t="e">
        <f t="shared" si="6"/>
        <v>#DIV/0!</v>
      </c>
      <c r="AM47" s="104" t="e">
        <f t="shared" si="6"/>
        <v>#DIV/0!</v>
      </c>
      <c r="AN47" s="104" t="e">
        <f t="shared" si="6"/>
        <v>#DIV/0!</v>
      </c>
      <c r="AO47" s="104" t="e">
        <f t="shared" si="6"/>
        <v>#DIV/0!</v>
      </c>
      <c r="AP47" s="104" t="e">
        <f t="shared" si="6"/>
        <v>#DIV/0!</v>
      </c>
      <c r="AQ47" s="104" t="e">
        <f t="shared" si="6"/>
        <v>#DIV/0!</v>
      </c>
      <c r="AR47" s="104" t="e">
        <f t="shared" si="6"/>
        <v>#DIV/0!</v>
      </c>
      <c r="AS47" s="104" t="e">
        <f t="shared" si="6"/>
        <v>#DIV/0!</v>
      </c>
      <c r="AT47" s="104" t="e">
        <f t="shared" si="6"/>
        <v>#DIV/0!</v>
      </c>
      <c r="AU47" s="104" t="e">
        <f t="shared" si="6"/>
        <v>#DIV/0!</v>
      </c>
      <c r="AV47" s="104" t="e">
        <f t="shared" si="6"/>
        <v>#DIV/0!</v>
      </c>
      <c r="AW47" s="104" t="e">
        <f t="shared" si="6"/>
        <v>#DIV/0!</v>
      </c>
      <c r="AX47" s="104" t="e">
        <f t="shared" si="6"/>
        <v>#DIV/0!</v>
      </c>
      <c r="AY47" s="104" t="e">
        <f t="shared" si="6"/>
        <v>#DIV/0!</v>
      </c>
      <c r="AZ47" s="104" t="e">
        <f t="shared" si="6"/>
        <v>#DIV/0!</v>
      </c>
      <c r="BA47" s="104" t="e">
        <f t="shared" si="5"/>
        <v>#DIV/0!</v>
      </c>
    </row>
    <row r="48" spans="1:53" ht="15">
      <c r="A48" s="60">
        <v>41</v>
      </c>
      <c r="B48" s="60" t="s">
        <v>59</v>
      </c>
      <c r="C48" s="499">
        <v>101</v>
      </c>
      <c r="D48" s="499">
        <v>0</v>
      </c>
      <c r="E48" s="499">
        <v>57</v>
      </c>
      <c r="F48" s="499">
        <v>44</v>
      </c>
      <c r="G48" s="499">
        <v>0</v>
      </c>
      <c r="H48" s="499">
        <v>0</v>
      </c>
      <c r="I48" s="499"/>
      <c r="J48" s="499">
        <v>0</v>
      </c>
      <c r="K48" s="499">
        <v>0</v>
      </c>
      <c r="L48" s="499">
        <v>0</v>
      </c>
      <c r="M48" s="499">
        <v>0</v>
      </c>
      <c r="N48" s="499">
        <v>0</v>
      </c>
      <c r="O48" s="500">
        <v>31884</v>
      </c>
      <c r="P48" s="499">
        <v>56128</v>
      </c>
      <c r="Q48" s="499">
        <v>1062</v>
      </c>
      <c r="R48" s="499">
        <v>14.81</v>
      </c>
      <c r="S48" s="501">
        <v>0.15</v>
      </c>
      <c r="T48" s="334">
        <v>72</v>
      </c>
      <c r="U48" s="334">
        <v>0</v>
      </c>
      <c r="V48" s="334">
        <v>51</v>
      </c>
      <c r="W48" s="334">
        <v>21</v>
      </c>
      <c r="X48" s="334">
        <v>0</v>
      </c>
      <c r="Y48" s="334">
        <v>0</v>
      </c>
      <c r="Z48" s="334"/>
      <c r="AA48" s="334">
        <v>0</v>
      </c>
      <c r="AB48" s="334">
        <v>0</v>
      </c>
      <c r="AC48" s="334">
        <v>0</v>
      </c>
      <c r="AD48" s="334">
        <v>0</v>
      </c>
      <c r="AE48" s="334">
        <v>0</v>
      </c>
      <c r="AF48" s="335">
        <v>34508</v>
      </c>
      <c r="AG48" s="334">
        <v>54637</v>
      </c>
      <c r="AH48" s="334">
        <v>253</v>
      </c>
      <c r="AI48" s="334">
        <v>14.48</v>
      </c>
      <c r="AJ48" s="334">
        <v>0.03</v>
      </c>
      <c r="AK48" s="62">
        <f t="shared" si="6"/>
        <v>40.27777777777778</v>
      </c>
      <c r="AL48" s="62" t="e">
        <f t="shared" si="6"/>
        <v>#DIV/0!</v>
      </c>
      <c r="AM48" s="62">
        <f t="shared" si="6"/>
        <v>11.76470588235294</v>
      </c>
      <c r="AN48" s="62">
        <f t="shared" si="6"/>
        <v>109.52380952380953</v>
      </c>
      <c r="AO48" s="62" t="e">
        <f t="shared" si="6"/>
        <v>#DIV/0!</v>
      </c>
      <c r="AP48" s="62" t="e">
        <f t="shared" si="6"/>
        <v>#DIV/0!</v>
      </c>
      <c r="AQ48" s="62" t="e">
        <f t="shared" si="6"/>
        <v>#DIV/0!</v>
      </c>
      <c r="AR48" s="62" t="e">
        <f t="shared" si="6"/>
        <v>#DIV/0!</v>
      </c>
      <c r="AS48" s="62" t="e">
        <f t="shared" si="6"/>
        <v>#DIV/0!</v>
      </c>
      <c r="AT48" s="62" t="e">
        <f t="shared" si="6"/>
        <v>#DIV/0!</v>
      </c>
      <c r="AU48" s="62" t="e">
        <f t="shared" si="6"/>
        <v>#DIV/0!</v>
      </c>
      <c r="AV48" s="62" t="e">
        <f t="shared" si="6"/>
        <v>#DIV/0!</v>
      </c>
      <c r="AW48" s="62">
        <f t="shared" si="6"/>
        <v>-7.604033847223832</v>
      </c>
      <c r="AX48" s="62">
        <f t="shared" si="6"/>
        <v>2.7289199626626646</v>
      </c>
      <c r="AY48" s="70">
        <f t="shared" si="6"/>
        <v>319.7628458498024</v>
      </c>
      <c r="AZ48" s="62">
        <f t="shared" si="6"/>
        <v>2.279005524861879</v>
      </c>
      <c r="BA48" s="70">
        <f t="shared" si="5"/>
        <v>400</v>
      </c>
    </row>
    <row r="49" spans="1:53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6"/>
        <v>#DIV/0!</v>
      </c>
      <c r="AL49" s="104" t="e">
        <f t="shared" si="6"/>
        <v>#DIV/0!</v>
      </c>
      <c r="AM49" s="104" t="e">
        <f t="shared" si="6"/>
        <v>#DIV/0!</v>
      </c>
      <c r="AN49" s="104" t="e">
        <f t="shared" si="6"/>
        <v>#DIV/0!</v>
      </c>
      <c r="AO49" s="104" t="e">
        <f t="shared" si="6"/>
        <v>#DIV/0!</v>
      </c>
      <c r="AP49" s="104" t="e">
        <f t="shared" si="6"/>
        <v>#DIV/0!</v>
      </c>
      <c r="AQ49" s="104" t="e">
        <f t="shared" si="6"/>
        <v>#DIV/0!</v>
      </c>
      <c r="AR49" s="104" t="e">
        <f t="shared" si="6"/>
        <v>#DIV/0!</v>
      </c>
      <c r="AS49" s="104" t="e">
        <f t="shared" si="6"/>
        <v>#DIV/0!</v>
      </c>
      <c r="AT49" s="104" t="e">
        <f t="shared" si="6"/>
        <v>#DIV/0!</v>
      </c>
      <c r="AU49" s="104" t="e">
        <f t="shared" si="6"/>
        <v>#DIV/0!</v>
      </c>
      <c r="AV49" s="104" t="e">
        <f t="shared" si="6"/>
        <v>#DIV/0!</v>
      </c>
      <c r="AW49" s="104" t="e">
        <f t="shared" si="6"/>
        <v>#DIV/0!</v>
      </c>
      <c r="AX49" s="104" t="e">
        <f t="shared" si="6"/>
        <v>#DIV/0!</v>
      </c>
      <c r="AY49" s="104" t="e">
        <f t="shared" si="6"/>
        <v>#DIV/0!</v>
      </c>
      <c r="AZ49" s="104" t="e">
        <f t="shared" si="6"/>
        <v>#DIV/0!</v>
      </c>
      <c r="BA49" s="104" t="e">
        <f t="shared" si="5"/>
        <v>#DIV/0!</v>
      </c>
    </row>
    <row r="50" spans="1:53" ht="15">
      <c r="A50" s="60">
        <v>43</v>
      </c>
      <c r="B50" s="60" t="s">
        <v>60</v>
      </c>
      <c r="C50" s="474">
        <v>700</v>
      </c>
      <c r="D50" s="474">
        <v>0</v>
      </c>
      <c r="E50" s="474">
        <v>545</v>
      </c>
      <c r="F50" s="474">
        <v>155</v>
      </c>
      <c r="G50" s="474">
        <v>138</v>
      </c>
      <c r="H50" s="474">
        <v>0</v>
      </c>
      <c r="I50" s="474">
        <v>106</v>
      </c>
      <c r="J50" s="474">
        <v>0</v>
      </c>
      <c r="K50" s="474">
        <v>0</v>
      </c>
      <c r="L50" s="474">
        <v>0</v>
      </c>
      <c r="M50" s="474">
        <v>0</v>
      </c>
      <c r="N50" s="474">
        <v>0</v>
      </c>
      <c r="O50" s="475">
        <v>2247674</v>
      </c>
      <c r="P50" s="474">
        <v>4127940</v>
      </c>
      <c r="Q50" s="440">
        <v>74936</v>
      </c>
      <c r="R50" s="474">
        <v>499.06</v>
      </c>
      <c r="S50" s="476">
        <v>15.49</v>
      </c>
      <c r="T50" s="220">
        <v>688</v>
      </c>
      <c r="U50" s="220">
        <v>0</v>
      </c>
      <c r="V50" s="220">
        <v>537</v>
      </c>
      <c r="W50" s="220">
        <v>151</v>
      </c>
      <c r="X50" s="220">
        <v>135</v>
      </c>
      <c r="Y50" s="220">
        <v>0</v>
      </c>
      <c r="Z50" s="220">
        <v>105</v>
      </c>
      <c r="AA50" s="220">
        <v>0</v>
      </c>
      <c r="AB50" s="220">
        <v>0</v>
      </c>
      <c r="AC50" s="220">
        <v>0</v>
      </c>
      <c r="AD50" s="220">
        <v>0</v>
      </c>
      <c r="AE50" s="220">
        <v>0</v>
      </c>
      <c r="AF50" s="221">
        <v>2196101</v>
      </c>
      <c r="AG50" s="220">
        <v>4081087</v>
      </c>
      <c r="AH50" s="223">
        <v>74418</v>
      </c>
      <c r="AI50" s="220">
        <v>496.72</v>
      </c>
      <c r="AJ50" s="222">
        <v>16.41</v>
      </c>
      <c r="AK50" s="62">
        <f t="shared" si="6"/>
        <v>1.744186046511628</v>
      </c>
      <c r="AL50" s="62" t="e">
        <f t="shared" si="6"/>
        <v>#DIV/0!</v>
      </c>
      <c r="AM50" s="62">
        <f t="shared" si="6"/>
        <v>1.48975791433892</v>
      </c>
      <c r="AN50" s="62">
        <f t="shared" si="6"/>
        <v>2.6490066225165565</v>
      </c>
      <c r="AO50" s="102">
        <f t="shared" si="6"/>
        <v>2.2222222222222223</v>
      </c>
      <c r="AP50" s="62" t="e">
        <f t="shared" si="6"/>
        <v>#DIV/0!</v>
      </c>
      <c r="AQ50" s="62">
        <f t="shared" si="6"/>
        <v>0.9523809523809524</v>
      </c>
      <c r="AR50" s="62" t="e">
        <f t="shared" si="6"/>
        <v>#DIV/0!</v>
      </c>
      <c r="AS50" s="62" t="e">
        <f t="shared" si="6"/>
        <v>#DIV/0!</v>
      </c>
      <c r="AT50" s="62" t="e">
        <f t="shared" si="6"/>
        <v>#DIV/0!</v>
      </c>
      <c r="AU50" s="62" t="e">
        <f t="shared" si="6"/>
        <v>#DIV/0!</v>
      </c>
      <c r="AV50" s="62" t="e">
        <f t="shared" si="6"/>
        <v>#DIV/0!</v>
      </c>
      <c r="AW50" s="62">
        <f t="shared" si="6"/>
        <v>2.348389258963955</v>
      </c>
      <c r="AX50" s="62">
        <f t="shared" si="6"/>
        <v>1.148051977328589</v>
      </c>
      <c r="AY50" s="62">
        <f t="shared" si="6"/>
        <v>0.6960681555537639</v>
      </c>
      <c r="AZ50" s="62">
        <f t="shared" si="6"/>
        <v>0.47109035271379746</v>
      </c>
      <c r="BA50" s="62">
        <f t="shared" si="5"/>
        <v>-5.606337599024984</v>
      </c>
    </row>
    <row r="51" spans="1:53" ht="15">
      <c r="A51" s="60">
        <v>44</v>
      </c>
      <c r="B51" s="60" t="s">
        <v>61</v>
      </c>
      <c r="C51" s="496">
        <v>330</v>
      </c>
      <c r="D51" s="496">
        <v>0</v>
      </c>
      <c r="E51" s="496">
        <v>175</v>
      </c>
      <c r="F51" s="496">
        <v>155</v>
      </c>
      <c r="G51" s="496">
        <v>530</v>
      </c>
      <c r="H51" s="496">
        <v>0</v>
      </c>
      <c r="I51" s="273">
        <f>G51+H51</f>
        <v>530</v>
      </c>
      <c r="J51" s="273">
        <v>5624</v>
      </c>
      <c r="K51" s="497">
        <v>0</v>
      </c>
      <c r="L51" s="273">
        <v>4370</v>
      </c>
      <c r="M51" s="273" t="s">
        <v>93</v>
      </c>
      <c r="N51" s="273">
        <v>0.9965741</v>
      </c>
      <c r="O51" s="273">
        <v>500160</v>
      </c>
      <c r="P51" s="273">
        <v>1233785</v>
      </c>
      <c r="Q51" s="273">
        <v>22692</v>
      </c>
      <c r="R51" s="273">
        <v>509.3</v>
      </c>
      <c r="S51" s="273">
        <v>5.39</v>
      </c>
      <c r="T51" s="253">
        <v>325</v>
      </c>
      <c r="U51" s="253">
        <v>0</v>
      </c>
      <c r="V51" s="254">
        <v>170</v>
      </c>
      <c r="W51" s="254">
        <v>155</v>
      </c>
      <c r="X51" s="254">
        <v>468</v>
      </c>
      <c r="Y51" s="254">
        <v>0</v>
      </c>
      <c r="Z51" s="255">
        <v>468</v>
      </c>
      <c r="AA51" s="255">
        <v>5635</v>
      </c>
      <c r="AB51" s="256">
        <v>0</v>
      </c>
      <c r="AC51" s="255">
        <v>4686</v>
      </c>
      <c r="AD51" s="256">
        <v>0</v>
      </c>
      <c r="AE51" s="11">
        <v>1.184852</v>
      </c>
      <c r="AF51" s="255">
        <v>482981</v>
      </c>
      <c r="AG51" s="255">
        <v>1224198</v>
      </c>
      <c r="AH51" s="255">
        <v>23932</v>
      </c>
      <c r="AI51" s="11">
        <v>495.47</v>
      </c>
      <c r="AJ51" s="255">
        <v>6.04</v>
      </c>
      <c r="AK51" s="62">
        <f t="shared" si="6"/>
        <v>1.5384615384615385</v>
      </c>
      <c r="AL51" s="62" t="e">
        <f t="shared" si="6"/>
        <v>#DIV/0!</v>
      </c>
      <c r="AM51" s="62">
        <f t="shared" si="6"/>
        <v>2.941176470588235</v>
      </c>
      <c r="AN51" s="62">
        <f t="shared" si="6"/>
        <v>0</v>
      </c>
      <c r="AO51" s="62">
        <f t="shared" si="6"/>
        <v>13.247863247863249</v>
      </c>
      <c r="AP51" s="62" t="e">
        <f t="shared" si="6"/>
        <v>#DIV/0!</v>
      </c>
      <c r="AQ51" s="62">
        <f t="shared" si="6"/>
        <v>13.247863247863249</v>
      </c>
      <c r="AR51" s="62">
        <f t="shared" si="6"/>
        <v>-0.19520851818988466</v>
      </c>
      <c r="AS51" s="62" t="e">
        <f t="shared" si="6"/>
        <v>#DIV/0!</v>
      </c>
      <c r="AT51" s="62">
        <f t="shared" si="6"/>
        <v>-6.743491250533504</v>
      </c>
      <c r="AU51" s="62" t="e">
        <f t="shared" si="6"/>
        <v>#DIV/0!</v>
      </c>
      <c r="AV51" s="62">
        <f t="shared" si="6"/>
        <v>-15.890415005418399</v>
      </c>
      <c r="AW51" s="102">
        <f t="shared" si="6"/>
        <v>3.5568686966982135</v>
      </c>
      <c r="AX51" s="62">
        <f t="shared" si="6"/>
        <v>0.7831249520093971</v>
      </c>
      <c r="AY51" s="62">
        <f t="shared" si="6"/>
        <v>-5.181347150259067</v>
      </c>
      <c r="AZ51" s="102">
        <f t="shared" si="6"/>
        <v>2.7912890790562463</v>
      </c>
      <c r="BA51" s="62">
        <f t="shared" si="5"/>
        <v>-10.761589403973517</v>
      </c>
    </row>
    <row r="52" spans="1:53" ht="15">
      <c r="A52" s="60">
        <v>45</v>
      </c>
      <c r="B52" s="60" t="s">
        <v>63</v>
      </c>
      <c r="C52" s="456">
        <v>331</v>
      </c>
      <c r="D52" s="456">
        <v>0</v>
      </c>
      <c r="E52" s="456">
        <v>87</v>
      </c>
      <c r="F52" s="456">
        <v>244</v>
      </c>
      <c r="G52" s="457">
        <v>679</v>
      </c>
      <c r="H52" s="456">
        <v>0</v>
      </c>
      <c r="I52" s="457">
        <v>524</v>
      </c>
      <c r="J52" s="456">
        <v>0</v>
      </c>
      <c r="K52" s="456">
        <v>0</v>
      </c>
      <c r="L52" s="456">
        <v>0</v>
      </c>
      <c r="M52" s="456">
        <v>0</v>
      </c>
      <c r="N52" s="456">
        <v>0</v>
      </c>
      <c r="O52" s="457">
        <v>208440</v>
      </c>
      <c r="P52" s="457">
        <v>336640</v>
      </c>
      <c r="Q52" s="457">
        <v>35484</v>
      </c>
      <c r="R52" s="458">
        <v>128.79</v>
      </c>
      <c r="S52" s="457">
        <v>6.5</v>
      </c>
      <c r="T52" s="282">
        <v>325</v>
      </c>
      <c r="U52" s="282">
        <v>0</v>
      </c>
      <c r="V52" s="282">
        <v>86</v>
      </c>
      <c r="W52" s="282">
        <v>239</v>
      </c>
      <c r="X52" s="283">
        <v>681</v>
      </c>
      <c r="Y52" s="282">
        <v>0</v>
      </c>
      <c r="Z52" s="283">
        <v>521</v>
      </c>
      <c r="AA52" s="282">
        <v>0</v>
      </c>
      <c r="AB52" s="282">
        <v>0</v>
      </c>
      <c r="AC52" s="282">
        <v>0</v>
      </c>
      <c r="AD52" s="282">
        <v>0</v>
      </c>
      <c r="AE52" s="282">
        <v>0</v>
      </c>
      <c r="AF52" s="283">
        <v>205620</v>
      </c>
      <c r="AG52" s="283">
        <v>337372</v>
      </c>
      <c r="AH52" s="283">
        <v>34913</v>
      </c>
      <c r="AI52" s="283">
        <v>126.05</v>
      </c>
      <c r="AJ52" s="283">
        <v>6.4</v>
      </c>
      <c r="AK52" s="62">
        <f t="shared" si="6"/>
        <v>1.8461538461538463</v>
      </c>
      <c r="AL52" s="62" t="e">
        <f t="shared" si="6"/>
        <v>#DIV/0!</v>
      </c>
      <c r="AM52" s="62">
        <f t="shared" si="6"/>
        <v>1.1627906976744187</v>
      </c>
      <c r="AN52" s="62">
        <f t="shared" si="6"/>
        <v>2.092050209205021</v>
      </c>
      <c r="AO52" s="62">
        <f t="shared" si="6"/>
        <v>-0.2936857562408223</v>
      </c>
      <c r="AP52" s="62" t="e">
        <f t="shared" si="6"/>
        <v>#DIV/0!</v>
      </c>
      <c r="AQ52" s="62">
        <f t="shared" si="6"/>
        <v>0.5758157389635317</v>
      </c>
      <c r="AR52" s="62" t="e">
        <f t="shared" si="6"/>
        <v>#DIV/0!</v>
      </c>
      <c r="AS52" s="62" t="e">
        <f t="shared" si="6"/>
        <v>#DIV/0!</v>
      </c>
      <c r="AT52" s="62" t="e">
        <f t="shared" si="6"/>
        <v>#DIV/0!</v>
      </c>
      <c r="AU52" s="62" t="e">
        <f t="shared" si="6"/>
        <v>#DIV/0!</v>
      </c>
      <c r="AV52" s="62" t="e">
        <f t="shared" si="6"/>
        <v>#DIV/0!</v>
      </c>
      <c r="AW52" s="62">
        <f t="shared" si="6"/>
        <v>1.371461920046688</v>
      </c>
      <c r="AX52" s="62">
        <f t="shared" si="6"/>
        <v>-0.21697117721684078</v>
      </c>
      <c r="AY52" s="62">
        <f t="shared" si="6"/>
        <v>1.6354939420846104</v>
      </c>
      <c r="AZ52" s="62">
        <f t="shared" si="6"/>
        <v>2.1737405791352598</v>
      </c>
      <c r="BA52" s="62">
        <f t="shared" si="5"/>
        <v>1.5624999999999944</v>
      </c>
    </row>
    <row r="53" spans="1:53" ht="15">
      <c r="A53" s="60">
        <v>46</v>
      </c>
      <c r="B53" s="60" t="s">
        <v>64</v>
      </c>
      <c r="C53" s="60">
        <v>9709</v>
      </c>
      <c r="D53" s="60">
        <v>0</v>
      </c>
      <c r="E53" s="60">
        <v>3905</v>
      </c>
      <c r="F53" s="60">
        <v>5804</v>
      </c>
      <c r="G53" s="60">
        <v>191161</v>
      </c>
      <c r="H53" s="60">
        <v>0</v>
      </c>
      <c r="I53" s="60">
        <v>153702</v>
      </c>
      <c r="J53" s="60">
        <v>5798919</v>
      </c>
      <c r="K53" s="60">
        <v>71951</v>
      </c>
      <c r="L53" s="60">
        <v>7728750</v>
      </c>
      <c r="M53" s="60">
        <v>47.3411194</v>
      </c>
      <c r="N53" s="60">
        <v>2548.98399044</v>
      </c>
      <c r="O53" s="60">
        <v>15066441</v>
      </c>
      <c r="P53" s="60">
        <v>26737013</v>
      </c>
      <c r="Q53" s="60">
        <v>6140501</v>
      </c>
      <c r="R53" s="60">
        <v>11388.011912821003</v>
      </c>
      <c r="S53" s="60">
        <v>903.0605171489998</v>
      </c>
      <c r="T53" s="282">
        <v>9333</v>
      </c>
      <c r="U53" s="282">
        <v>0</v>
      </c>
      <c r="V53" s="282">
        <v>3873</v>
      </c>
      <c r="W53" s="282">
        <v>5460</v>
      </c>
      <c r="X53" s="283">
        <v>184343</v>
      </c>
      <c r="Y53" s="282">
        <v>0</v>
      </c>
      <c r="Z53" s="283">
        <v>148621</v>
      </c>
      <c r="AA53" s="282">
        <v>5719770</v>
      </c>
      <c r="AB53" s="282">
        <v>69202</v>
      </c>
      <c r="AC53" s="282">
        <v>7694073</v>
      </c>
      <c r="AD53" s="285">
        <v>44.295273536</v>
      </c>
      <c r="AE53" s="285">
        <v>2609.767396198</v>
      </c>
      <c r="AF53" s="283">
        <v>14777535</v>
      </c>
      <c r="AG53" s="283">
        <v>26683750</v>
      </c>
      <c r="AH53" s="283">
        <v>5954437</v>
      </c>
      <c r="AI53" s="286">
        <v>11255.716102371</v>
      </c>
      <c r="AJ53" s="285">
        <v>885.662370173</v>
      </c>
      <c r="AK53" s="62">
        <f t="shared" si="6"/>
        <v>4.0287153112611165</v>
      </c>
      <c r="AL53" s="62" t="e">
        <f t="shared" si="6"/>
        <v>#DIV/0!</v>
      </c>
      <c r="AM53" s="62">
        <f t="shared" si="6"/>
        <v>0.8262328943971081</v>
      </c>
      <c r="AN53" s="102">
        <f t="shared" si="6"/>
        <v>6.3003663003663</v>
      </c>
      <c r="AO53" s="62">
        <f t="shared" si="6"/>
        <v>3.698540221218055</v>
      </c>
      <c r="AP53" s="62" t="e">
        <f t="shared" si="6"/>
        <v>#DIV/0!</v>
      </c>
      <c r="AQ53" s="62">
        <f t="shared" si="6"/>
        <v>3.41876316267553</v>
      </c>
      <c r="AR53" s="62">
        <f t="shared" si="6"/>
        <v>1.3837794177038587</v>
      </c>
      <c r="AS53" s="62">
        <f t="shared" si="6"/>
        <v>3.972428542527673</v>
      </c>
      <c r="AT53" s="62">
        <f t="shared" si="6"/>
        <v>0.450697569414795</v>
      </c>
      <c r="AU53" s="102">
        <f t="shared" si="6"/>
        <v>6.876232204604289</v>
      </c>
      <c r="AV53" s="102">
        <f t="shared" si="6"/>
        <v>-2.329073688580493</v>
      </c>
      <c r="AW53" s="62">
        <f t="shared" si="6"/>
        <v>1.9550351259530092</v>
      </c>
      <c r="AX53" s="62">
        <f t="shared" si="6"/>
        <v>0.1996083758841992</v>
      </c>
      <c r="AY53" s="62">
        <f t="shared" si="6"/>
        <v>3.1247958455182245</v>
      </c>
      <c r="AZ53" s="62">
        <f t="shared" si="6"/>
        <v>1.1753655586794263</v>
      </c>
      <c r="BA53" s="62">
        <f t="shared" si="5"/>
        <v>1.9644220599099569</v>
      </c>
    </row>
    <row r="54" spans="1:53" ht="15">
      <c r="A54" s="60">
        <v>47</v>
      </c>
      <c r="B54" s="60" t="s">
        <v>65</v>
      </c>
      <c r="C54" s="433">
        <v>9366</v>
      </c>
      <c r="D54" s="433">
        <v>0</v>
      </c>
      <c r="E54" s="433">
        <v>3074</v>
      </c>
      <c r="F54" s="433">
        <v>6292</v>
      </c>
      <c r="G54" s="434">
        <v>164786</v>
      </c>
      <c r="H54" s="434">
        <v>5875</v>
      </c>
      <c r="I54" s="434">
        <v>141452</v>
      </c>
      <c r="J54" s="435">
        <v>2821023</v>
      </c>
      <c r="K54" s="435">
        <v>8281</v>
      </c>
      <c r="L54" s="435">
        <v>4461879</v>
      </c>
      <c r="M54" s="435">
        <v>4.189100224000001</v>
      </c>
      <c r="N54" s="435">
        <v>1041.560233347999</v>
      </c>
      <c r="O54" s="436">
        <v>16847873</v>
      </c>
      <c r="P54" s="437">
        <v>25638070</v>
      </c>
      <c r="Q54" s="438">
        <v>5629927</v>
      </c>
      <c r="R54" s="439">
        <v>11246.928031331</v>
      </c>
      <c r="S54" s="439">
        <v>946.0804053</v>
      </c>
      <c r="T54" s="3">
        <v>9353</v>
      </c>
      <c r="U54" s="3">
        <v>0</v>
      </c>
      <c r="V54" s="3">
        <v>3070</v>
      </c>
      <c r="W54" s="3">
        <v>6283</v>
      </c>
      <c r="X54" s="3">
        <v>162737</v>
      </c>
      <c r="Y54" s="3">
        <v>5728</v>
      </c>
      <c r="Z54" s="3">
        <v>139783</v>
      </c>
      <c r="AA54" s="3">
        <v>2822328</v>
      </c>
      <c r="AB54" s="3">
        <v>8316</v>
      </c>
      <c r="AC54" s="3">
        <v>4657925</v>
      </c>
      <c r="AD54" s="11">
        <v>4.371459186</v>
      </c>
      <c r="AE54" s="60">
        <v>1095.2739658119992</v>
      </c>
      <c r="AF54" s="3">
        <v>16647338</v>
      </c>
      <c r="AG54" s="3">
        <v>26389773</v>
      </c>
      <c r="AH54" s="3">
        <v>5482796</v>
      </c>
      <c r="AI54" s="11">
        <v>11535.738022285816</v>
      </c>
      <c r="AJ54" s="11">
        <v>949.0853145</v>
      </c>
      <c r="AK54" s="62">
        <f t="shared" si="6"/>
        <v>0.13899283652304076</v>
      </c>
      <c r="AL54" s="62" t="e">
        <f t="shared" si="6"/>
        <v>#DIV/0!</v>
      </c>
      <c r="AM54" s="62">
        <f t="shared" si="6"/>
        <v>0.13029315960912052</v>
      </c>
      <c r="AN54" s="62">
        <f t="shared" si="6"/>
        <v>0.14324367340442465</v>
      </c>
      <c r="AO54" s="62">
        <f t="shared" si="6"/>
        <v>1.2590867473285117</v>
      </c>
      <c r="AP54" s="62">
        <f t="shared" si="6"/>
        <v>2.566340782122905</v>
      </c>
      <c r="AQ54" s="62">
        <f t="shared" si="6"/>
        <v>1.1939935471409255</v>
      </c>
      <c r="AR54" s="62">
        <f t="shared" si="6"/>
        <v>-0.046238424449603306</v>
      </c>
      <c r="AS54" s="62">
        <f t="shared" si="6"/>
        <v>-0.42087542087542085</v>
      </c>
      <c r="AT54" s="62">
        <f t="shared" si="6"/>
        <v>-4.208869829376815</v>
      </c>
      <c r="AU54" s="62">
        <f t="shared" si="6"/>
        <v>-4.171581026857594</v>
      </c>
      <c r="AV54" s="62">
        <f t="shared" si="6"/>
        <v>-4.904136694619479</v>
      </c>
      <c r="AW54" s="62">
        <f t="shared" si="6"/>
        <v>1.2046070068379702</v>
      </c>
      <c r="AX54" s="62">
        <f t="shared" si="6"/>
        <v>-2.848463304326263</v>
      </c>
      <c r="AY54" s="62">
        <f t="shared" si="6"/>
        <v>2.6835030885701383</v>
      </c>
      <c r="AZ54" s="62">
        <f t="shared" si="6"/>
        <v>-2.503610869082379</v>
      </c>
      <c r="BA54" s="62">
        <f t="shared" si="5"/>
        <v>-0.31661107321874266</v>
      </c>
    </row>
    <row r="55" spans="1:53" ht="15">
      <c r="A55" s="60">
        <v>48</v>
      </c>
      <c r="B55" s="60" t="s">
        <v>66</v>
      </c>
      <c r="C55" s="60">
        <v>735</v>
      </c>
      <c r="D55" s="60">
        <v>0</v>
      </c>
      <c r="E55" s="60">
        <v>383</v>
      </c>
      <c r="F55" s="60">
        <v>352</v>
      </c>
      <c r="G55" s="60">
        <v>94</v>
      </c>
      <c r="H55" s="60">
        <v>0</v>
      </c>
      <c r="I55" s="60">
        <v>37</v>
      </c>
      <c r="J55" s="60">
        <v>206283</v>
      </c>
      <c r="K55" s="60">
        <v>498</v>
      </c>
      <c r="L55" s="60">
        <v>316016</v>
      </c>
      <c r="M55" s="60">
        <v>0.26</v>
      </c>
      <c r="N55" s="60">
        <v>132.63</v>
      </c>
      <c r="O55" s="60">
        <v>961113</v>
      </c>
      <c r="P55" s="60">
        <v>1122651</v>
      </c>
      <c r="Q55" s="60">
        <v>142508</v>
      </c>
      <c r="R55" s="60">
        <v>443.33</v>
      </c>
      <c r="S55" s="60">
        <v>24.35</v>
      </c>
      <c r="T55" s="60">
        <v>724</v>
      </c>
      <c r="U55" s="60">
        <v>0</v>
      </c>
      <c r="V55" s="60">
        <v>375</v>
      </c>
      <c r="W55" s="60">
        <v>349</v>
      </c>
      <c r="X55" s="60">
        <v>82</v>
      </c>
      <c r="Y55" s="60">
        <v>0</v>
      </c>
      <c r="Z55" s="60">
        <v>30</v>
      </c>
      <c r="AA55" s="60">
        <v>203454</v>
      </c>
      <c r="AB55" s="60">
        <v>495</v>
      </c>
      <c r="AC55" s="60">
        <v>321438</v>
      </c>
      <c r="AD55" s="60">
        <v>0.3</v>
      </c>
      <c r="AE55" s="60">
        <v>133.04</v>
      </c>
      <c r="AF55" s="60">
        <v>953043</v>
      </c>
      <c r="AG55" s="60">
        <v>1123315</v>
      </c>
      <c r="AH55" s="60">
        <v>144773</v>
      </c>
      <c r="AI55" s="60">
        <v>435.32</v>
      </c>
      <c r="AJ55" s="60">
        <v>25.14</v>
      </c>
      <c r="AK55" s="62">
        <f t="shared" si="6"/>
        <v>1.5193370165745856</v>
      </c>
      <c r="AL55" s="62" t="e">
        <f t="shared" si="6"/>
        <v>#DIV/0!</v>
      </c>
      <c r="AM55" s="62">
        <f t="shared" si="6"/>
        <v>2.1333333333333333</v>
      </c>
      <c r="AN55" s="62">
        <f t="shared" si="6"/>
        <v>0.8595988538681949</v>
      </c>
      <c r="AO55" s="62">
        <f t="shared" si="6"/>
        <v>14.634146341463413</v>
      </c>
      <c r="AP55" s="62" t="e">
        <f t="shared" si="6"/>
        <v>#DIV/0!</v>
      </c>
      <c r="AQ55" s="62">
        <f t="shared" si="6"/>
        <v>23.333333333333332</v>
      </c>
      <c r="AR55" s="102">
        <f t="shared" si="6"/>
        <v>1.390486301571854</v>
      </c>
      <c r="AS55" s="62">
        <f t="shared" si="6"/>
        <v>0.6060606060606061</v>
      </c>
      <c r="AT55" s="62">
        <f t="shared" si="6"/>
        <v>-1.6867949651254674</v>
      </c>
      <c r="AU55" s="62">
        <f t="shared" si="6"/>
        <v>-13.333333333333327</v>
      </c>
      <c r="AV55" s="62">
        <f t="shared" si="6"/>
        <v>-0.3081779915814767</v>
      </c>
      <c r="AW55" s="62">
        <f t="shared" si="6"/>
        <v>0.8467613738309813</v>
      </c>
      <c r="AX55" s="62">
        <f t="shared" si="6"/>
        <v>-0.05911075700048517</v>
      </c>
      <c r="AY55" s="62">
        <f t="shared" si="6"/>
        <v>-1.5645182458055025</v>
      </c>
      <c r="AZ55" s="62">
        <f aca="true" t="shared" si="7" ref="AK55:AZ70">(R55-AI55)/AI55*100</f>
        <v>1.8400257281999428</v>
      </c>
      <c r="BA55" s="62">
        <f t="shared" si="5"/>
        <v>-3.142402545743831</v>
      </c>
    </row>
    <row r="56" spans="1:53" ht="15">
      <c r="A56" s="60">
        <v>49</v>
      </c>
      <c r="B56" s="60" t="s">
        <v>67</v>
      </c>
      <c r="C56" s="455">
        <v>858</v>
      </c>
      <c r="D56" s="455">
        <v>0</v>
      </c>
      <c r="E56" s="455">
        <v>338</v>
      </c>
      <c r="F56" s="455">
        <v>520</v>
      </c>
      <c r="G56" s="455">
        <v>0</v>
      </c>
      <c r="H56" s="455">
        <v>0</v>
      </c>
      <c r="I56" s="455">
        <v>0</v>
      </c>
      <c r="J56" s="455">
        <v>228777</v>
      </c>
      <c r="K56" s="455">
        <v>2128</v>
      </c>
      <c r="L56" s="455">
        <v>345713</v>
      </c>
      <c r="M56" s="455">
        <v>1.8276653999999999</v>
      </c>
      <c r="N56" s="455">
        <v>103.979257001</v>
      </c>
      <c r="O56" s="455">
        <v>1626426</v>
      </c>
      <c r="P56" s="455">
        <v>2540958</v>
      </c>
      <c r="Q56" s="455">
        <v>391058</v>
      </c>
      <c r="R56" s="455">
        <v>730.0578859960011</v>
      </c>
      <c r="S56" s="455">
        <v>58.81758527999973</v>
      </c>
      <c r="T56" s="60">
        <v>852</v>
      </c>
      <c r="U56" s="60">
        <v>0</v>
      </c>
      <c r="V56" s="60">
        <v>332</v>
      </c>
      <c r="W56" s="60">
        <v>520</v>
      </c>
      <c r="X56" s="60">
        <v>0</v>
      </c>
      <c r="Y56" s="60">
        <v>0</v>
      </c>
      <c r="Z56" s="60">
        <v>0</v>
      </c>
      <c r="AA56" s="60">
        <v>221931</v>
      </c>
      <c r="AB56" s="60">
        <v>2232</v>
      </c>
      <c r="AC56" s="60">
        <v>340616</v>
      </c>
      <c r="AD56" s="60">
        <v>1.9031068</v>
      </c>
      <c r="AE56" s="60">
        <v>105.4018204</v>
      </c>
      <c r="AF56" s="60">
        <v>1584348</v>
      </c>
      <c r="AG56" s="60">
        <v>2600312</v>
      </c>
      <c r="AH56" s="60">
        <v>374505</v>
      </c>
      <c r="AI56" s="60">
        <v>722.1456680640001</v>
      </c>
      <c r="AJ56" s="60">
        <v>56.522060698000146</v>
      </c>
      <c r="AK56" s="62">
        <f t="shared" si="7"/>
        <v>0.7042253521126761</v>
      </c>
      <c r="AL56" s="62" t="e">
        <f t="shared" si="7"/>
        <v>#DIV/0!</v>
      </c>
      <c r="AM56" s="62">
        <f t="shared" si="7"/>
        <v>1.8072289156626504</v>
      </c>
      <c r="AN56" s="62">
        <f t="shared" si="7"/>
        <v>0</v>
      </c>
      <c r="AO56" s="62" t="e">
        <f t="shared" si="7"/>
        <v>#DIV/0!</v>
      </c>
      <c r="AP56" s="62" t="e">
        <f t="shared" si="7"/>
        <v>#DIV/0!</v>
      </c>
      <c r="AQ56" s="62" t="e">
        <f t="shared" si="7"/>
        <v>#DIV/0!</v>
      </c>
      <c r="AR56" s="62">
        <f t="shared" si="7"/>
        <v>3.0847425551184826</v>
      </c>
      <c r="AS56" s="62">
        <f t="shared" si="7"/>
        <v>-4.659498207885305</v>
      </c>
      <c r="AT56" s="62">
        <f t="shared" si="7"/>
        <v>1.4964065105573432</v>
      </c>
      <c r="AU56" s="62">
        <f t="shared" si="7"/>
        <v>-3.964118041089449</v>
      </c>
      <c r="AV56" s="62">
        <f t="shared" si="7"/>
        <v>-1.349657333812056</v>
      </c>
      <c r="AW56" s="62">
        <f t="shared" si="7"/>
        <v>2.6558559104439174</v>
      </c>
      <c r="AX56" s="62">
        <f t="shared" si="7"/>
        <v>-2.2825722451767327</v>
      </c>
      <c r="AY56" s="62">
        <f t="shared" si="7"/>
        <v>4.419967690685037</v>
      </c>
      <c r="AZ56" s="62">
        <f t="shared" si="7"/>
        <v>1.0956540047124923</v>
      </c>
      <c r="BA56" s="62">
        <f t="shared" si="5"/>
        <v>4.061289616216711</v>
      </c>
    </row>
    <row r="57" spans="1:53" ht="15">
      <c r="A57" s="60">
        <v>50</v>
      </c>
      <c r="B57" s="60" t="s">
        <v>68</v>
      </c>
      <c r="C57" s="454">
        <v>10337</v>
      </c>
      <c r="D57" s="454">
        <v>0</v>
      </c>
      <c r="E57" s="454">
        <v>2096</v>
      </c>
      <c r="F57" s="454">
        <v>8241</v>
      </c>
      <c r="G57" s="454">
        <v>204072</v>
      </c>
      <c r="H57" s="454">
        <v>0</v>
      </c>
      <c r="I57" s="454">
        <v>156855</v>
      </c>
      <c r="J57" s="454">
        <v>824410</v>
      </c>
      <c r="K57" s="454">
        <v>6859</v>
      </c>
      <c r="L57" s="454">
        <v>1028537</v>
      </c>
      <c r="M57" s="454">
        <v>2.01</v>
      </c>
      <c r="N57" s="454">
        <v>297.56</v>
      </c>
      <c r="O57" s="454">
        <v>13050960</v>
      </c>
      <c r="P57" s="454">
        <v>24670694</v>
      </c>
      <c r="Q57" s="454">
        <v>3046754</v>
      </c>
      <c r="R57" s="454">
        <v>10229.59931094</v>
      </c>
      <c r="S57" s="454">
        <v>495.55</v>
      </c>
      <c r="T57" s="3">
        <v>10282</v>
      </c>
      <c r="U57" s="3">
        <v>0</v>
      </c>
      <c r="V57" s="3">
        <v>2074</v>
      </c>
      <c r="W57" s="3">
        <v>8208</v>
      </c>
      <c r="X57" s="3">
        <v>202981</v>
      </c>
      <c r="Y57" s="3">
        <v>0</v>
      </c>
      <c r="Z57" s="3">
        <v>155978</v>
      </c>
      <c r="AA57" s="3">
        <v>803812</v>
      </c>
      <c r="AB57" s="3">
        <v>7524</v>
      </c>
      <c r="AC57" s="3">
        <v>1031109</v>
      </c>
      <c r="AD57" s="11">
        <v>2.2</v>
      </c>
      <c r="AE57" s="60">
        <v>298.72</v>
      </c>
      <c r="AF57" s="3">
        <v>12945814</v>
      </c>
      <c r="AG57" s="3">
        <v>42284207</v>
      </c>
      <c r="AH57" s="3">
        <v>3037791</v>
      </c>
      <c r="AI57" s="11">
        <v>9757.58744</v>
      </c>
      <c r="AJ57" s="11">
        <v>493.31</v>
      </c>
      <c r="AK57" s="62">
        <f t="shared" si="7"/>
        <v>0.5349153861116515</v>
      </c>
      <c r="AL57" s="62" t="e">
        <f t="shared" si="7"/>
        <v>#DIV/0!</v>
      </c>
      <c r="AM57" s="62">
        <f t="shared" si="7"/>
        <v>1.0607521697203472</v>
      </c>
      <c r="AN57" s="62">
        <f t="shared" si="7"/>
        <v>0.402046783625731</v>
      </c>
      <c r="AO57" s="62">
        <f t="shared" si="7"/>
        <v>0.5374887304723102</v>
      </c>
      <c r="AP57" s="62" t="e">
        <f t="shared" si="7"/>
        <v>#DIV/0!</v>
      </c>
      <c r="AQ57" s="62">
        <f t="shared" si="7"/>
        <v>0.5622587800843709</v>
      </c>
      <c r="AR57" s="62">
        <f t="shared" si="7"/>
        <v>2.5625394992859025</v>
      </c>
      <c r="AS57" s="62">
        <f t="shared" si="7"/>
        <v>-8.83838383838384</v>
      </c>
      <c r="AT57" s="62">
        <f t="shared" si="7"/>
        <v>-0.24944016587964998</v>
      </c>
      <c r="AU57" s="102">
        <f t="shared" si="7"/>
        <v>-8.636363636363653</v>
      </c>
      <c r="AV57" s="62">
        <f t="shared" si="7"/>
        <v>-0.3883235136582836</v>
      </c>
      <c r="AW57" s="62">
        <f t="shared" si="7"/>
        <v>0.8122007623468095</v>
      </c>
      <c r="AX57" s="62">
        <f t="shared" si="7"/>
        <v>-41.65506284651383</v>
      </c>
      <c r="AY57" s="62">
        <f t="shared" si="7"/>
        <v>0.29504992278929</v>
      </c>
      <c r="AZ57" s="62">
        <f t="shared" si="7"/>
        <v>4.837382947807858</v>
      </c>
      <c r="BA57" s="62">
        <f t="shared" si="5"/>
        <v>0.4540755305994221</v>
      </c>
    </row>
    <row r="58" spans="1:53" ht="15">
      <c r="A58" s="60">
        <v>51</v>
      </c>
      <c r="B58" s="60" t="s">
        <v>69</v>
      </c>
      <c r="C58" s="26">
        <v>643</v>
      </c>
      <c r="D58" s="26">
        <v>0</v>
      </c>
      <c r="E58" s="26">
        <v>255</v>
      </c>
      <c r="F58" s="26">
        <v>388</v>
      </c>
      <c r="G58" s="295">
        <v>3674</v>
      </c>
      <c r="H58" s="295">
        <v>0</v>
      </c>
      <c r="I58" s="295">
        <v>2031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296255</v>
      </c>
      <c r="P58" s="26">
        <v>584247</v>
      </c>
      <c r="Q58" s="26">
        <v>113318</v>
      </c>
      <c r="R58" s="296">
        <v>1998.3997078900002</v>
      </c>
      <c r="S58" s="296">
        <v>17.05</v>
      </c>
      <c r="T58" s="26">
        <v>635</v>
      </c>
      <c r="U58" s="26">
        <v>0</v>
      </c>
      <c r="V58" s="26">
        <v>249</v>
      </c>
      <c r="W58" s="26">
        <v>386</v>
      </c>
      <c r="X58" s="295">
        <v>3456</v>
      </c>
      <c r="Y58" s="295">
        <v>0</v>
      </c>
      <c r="Z58" s="295">
        <v>1891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278148</v>
      </c>
      <c r="AG58" s="26">
        <v>557341</v>
      </c>
      <c r="AH58" s="26">
        <v>102939</v>
      </c>
      <c r="AI58" s="296">
        <v>190.54</v>
      </c>
      <c r="AJ58" s="296">
        <v>15.54</v>
      </c>
      <c r="AK58" s="62">
        <f t="shared" si="7"/>
        <v>1.2598425196850394</v>
      </c>
      <c r="AL58" s="62" t="e">
        <f t="shared" si="7"/>
        <v>#DIV/0!</v>
      </c>
      <c r="AM58" s="62">
        <f t="shared" si="7"/>
        <v>2.4096385542168677</v>
      </c>
      <c r="AN58" s="102">
        <f t="shared" si="7"/>
        <v>0.5181347150259068</v>
      </c>
      <c r="AO58" s="102">
        <f t="shared" si="7"/>
        <v>6.30787037037037</v>
      </c>
      <c r="AP58" s="102" t="e">
        <f t="shared" si="7"/>
        <v>#DIV/0!</v>
      </c>
      <c r="AQ58" s="102">
        <f t="shared" si="7"/>
        <v>7.4034902168164995</v>
      </c>
      <c r="AR58" s="62" t="e">
        <f t="shared" si="7"/>
        <v>#DIV/0!</v>
      </c>
      <c r="AS58" s="62" t="e">
        <f t="shared" si="7"/>
        <v>#DIV/0!</v>
      </c>
      <c r="AT58" s="102" t="e">
        <f t="shared" si="7"/>
        <v>#DIV/0!</v>
      </c>
      <c r="AU58" s="102" t="e">
        <f t="shared" si="7"/>
        <v>#DIV/0!</v>
      </c>
      <c r="AV58" s="102" t="e">
        <f t="shared" si="7"/>
        <v>#DIV/0!</v>
      </c>
      <c r="AW58" s="62">
        <f t="shared" si="7"/>
        <v>6.509843680342839</v>
      </c>
      <c r="AX58" s="62">
        <f t="shared" si="7"/>
        <v>4.827565171053269</v>
      </c>
      <c r="AY58" s="62">
        <f t="shared" si="7"/>
        <v>10.082670319315323</v>
      </c>
      <c r="AZ58" s="62">
        <f t="shared" si="7"/>
        <v>948.8084957961585</v>
      </c>
      <c r="BA58" s="62">
        <f t="shared" si="5"/>
        <v>9.716859716859727</v>
      </c>
    </row>
    <row r="59" spans="1:53" ht="15">
      <c r="A59" s="60">
        <v>52</v>
      </c>
      <c r="B59" s="60" t="s">
        <v>94</v>
      </c>
      <c r="C59" s="384">
        <v>123</v>
      </c>
      <c r="D59" s="383">
        <v>0</v>
      </c>
      <c r="E59" s="383">
        <v>35</v>
      </c>
      <c r="F59" s="383">
        <v>88</v>
      </c>
      <c r="G59" s="383">
        <v>0</v>
      </c>
      <c r="H59" s="383">
        <v>0</v>
      </c>
      <c r="I59" s="383">
        <v>0</v>
      </c>
      <c r="J59" s="371">
        <v>144455</v>
      </c>
      <c r="K59" s="371">
        <v>888</v>
      </c>
      <c r="L59" s="371">
        <v>173154</v>
      </c>
      <c r="M59" s="389">
        <v>0.696188559</v>
      </c>
      <c r="N59" s="389">
        <v>50.4809719</v>
      </c>
      <c r="O59" s="371">
        <v>336122</v>
      </c>
      <c r="P59" s="369">
        <v>466775</v>
      </c>
      <c r="Q59" s="368">
        <v>133499</v>
      </c>
      <c r="R59" s="370">
        <v>184.229494798</v>
      </c>
      <c r="S59" s="370">
        <v>24.064401231</v>
      </c>
      <c r="T59" s="60">
        <v>122</v>
      </c>
      <c r="U59" s="60">
        <v>0</v>
      </c>
      <c r="V59" s="60">
        <v>35</v>
      </c>
      <c r="W59" s="60">
        <v>87</v>
      </c>
      <c r="X59" s="60">
        <v>0</v>
      </c>
      <c r="Y59" s="60">
        <v>0</v>
      </c>
      <c r="Z59" s="60">
        <v>0</v>
      </c>
      <c r="AA59" s="60">
        <v>149872</v>
      </c>
      <c r="AB59" s="60">
        <v>985</v>
      </c>
      <c r="AC59" s="60">
        <v>182898</v>
      </c>
      <c r="AD59" s="60">
        <v>0.7713478469999999</v>
      </c>
      <c r="AE59" s="60">
        <v>53.877727975000006</v>
      </c>
      <c r="AF59" s="60">
        <v>307745</v>
      </c>
      <c r="AG59" s="60">
        <v>482375</v>
      </c>
      <c r="AH59" s="60">
        <v>130648</v>
      </c>
      <c r="AI59" s="60">
        <v>187.44677790599997</v>
      </c>
      <c r="AJ59" s="60">
        <v>22.607844033000003</v>
      </c>
      <c r="AK59" s="62">
        <f t="shared" si="7"/>
        <v>0.819672131147541</v>
      </c>
      <c r="AL59" s="62" t="e">
        <f t="shared" si="7"/>
        <v>#DIV/0!</v>
      </c>
      <c r="AM59" s="62">
        <f t="shared" si="7"/>
        <v>0</v>
      </c>
      <c r="AN59" s="62">
        <f t="shared" si="7"/>
        <v>1.1494252873563218</v>
      </c>
      <c r="AO59" s="62" t="e">
        <f t="shared" si="7"/>
        <v>#DIV/0!</v>
      </c>
      <c r="AP59" s="62" t="e">
        <f t="shared" si="7"/>
        <v>#DIV/0!</v>
      </c>
      <c r="AQ59" s="62" t="e">
        <f t="shared" si="7"/>
        <v>#DIV/0!</v>
      </c>
      <c r="AR59" s="62">
        <f t="shared" si="7"/>
        <v>-3.6144176363830467</v>
      </c>
      <c r="AS59" s="62">
        <f t="shared" si="7"/>
        <v>-9.847715736040609</v>
      </c>
      <c r="AT59" s="62">
        <f t="shared" si="7"/>
        <v>-5.327559623396647</v>
      </c>
      <c r="AU59" s="62">
        <f t="shared" si="7"/>
        <v>-9.74389029441343</v>
      </c>
      <c r="AV59" s="62">
        <f t="shared" si="7"/>
        <v>-6.304564432591045</v>
      </c>
      <c r="AW59" s="62">
        <f t="shared" si="7"/>
        <v>9.220945913012397</v>
      </c>
      <c r="AX59" s="62">
        <f t="shared" si="7"/>
        <v>-3.233998445193055</v>
      </c>
      <c r="AY59" s="62">
        <f t="shared" si="7"/>
        <v>2.1821994978874533</v>
      </c>
      <c r="AZ59" s="62">
        <f t="shared" si="7"/>
        <v>-1.7163715183268529</v>
      </c>
      <c r="BA59" s="62">
        <f t="shared" si="5"/>
        <v>6.442707212036253</v>
      </c>
    </row>
    <row r="60" spans="1:53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7"/>
        <v>#DIV/0!</v>
      </c>
      <c r="AL60" s="104" t="e">
        <f t="shared" si="7"/>
        <v>#DIV/0!</v>
      </c>
      <c r="AM60" s="104" t="e">
        <f t="shared" si="7"/>
        <v>#DIV/0!</v>
      </c>
      <c r="AN60" s="104" t="e">
        <f t="shared" si="7"/>
        <v>#DIV/0!</v>
      </c>
      <c r="AO60" s="104" t="e">
        <f t="shared" si="7"/>
        <v>#DIV/0!</v>
      </c>
      <c r="AP60" s="104" t="e">
        <f t="shared" si="7"/>
        <v>#DIV/0!</v>
      </c>
      <c r="AQ60" s="104" t="e">
        <f t="shared" si="7"/>
        <v>#DIV/0!</v>
      </c>
      <c r="AR60" s="104" t="e">
        <f t="shared" si="7"/>
        <v>#DIV/0!</v>
      </c>
      <c r="AS60" s="104" t="e">
        <f t="shared" si="7"/>
        <v>#DIV/0!</v>
      </c>
      <c r="AT60" s="104" t="e">
        <f t="shared" si="7"/>
        <v>#DIV/0!</v>
      </c>
      <c r="AU60" s="104" t="e">
        <f t="shared" si="7"/>
        <v>#DIV/0!</v>
      </c>
      <c r="AV60" s="104" t="e">
        <f t="shared" si="7"/>
        <v>#DIV/0!</v>
      </c>
      <c r="AW60" s="104" t="e">
        <f t="shared" si="7"/>
        <v>#DIV/0!</v>
      </c>
      <c r="AX60" s="104" t="e">
        <f t="shared" si="7"/>
        <v>#DIV/0!</v>
      </c>
      <c r="AY60" s="104" t="e">
        <f t="shared" si="7"/>
        <v>#DIV/0!</v>
      </c>
      <c r="AZ60" s="104" t="e">
        <f t="shared" si="7"/>
        <v>#DIV/0!</v>
      </c>
      <c r="BA60" s="104" t="e">
        <f t="shared" si="5"/>
        <v>#DIV/0!</v>
      </c>
    </row>
    <row r="61" spans="1:53" ht="15">
      <c r="A61" s="60">
        <v>54</v>
      </c>
      <c r="B61" s="60" t="s">
        <v>72</v>
      </c>
      <c r="C61" s="3">
        <v>0</v>
      </c>
      <c r="D61" s="3">
        <v>0</v>
      </c>
      <c r="E61" s="3">
        <v>0</v>
      </c>
      <c r="F61" s="3">
        <v>0</v>
      </c>
      <c r="G61" s="383">
        <v>18178</v>
      </c>
      <c r="H61" s="383">
        <v>0</v>
      </c>
      <c r="I61" s="383">
        <v>95526</v>
      </c>
      <c r="J61" s="371">
        <v>620081</v>
      </c>
      <c r="K61" s="371">
        <v>0</v>
      </c>
      <c r="L61" s="371">
        <v>1378515.3221</v>
      </c>
      <c r="M61" s="389">
        <v>0</v>
      </c>
      <c r="N61" s="428">
        <v>1162.1128153623101</v>
      </c>
      <c r="O61" s="3">
        <v>0</v>
      </c>
      <c r="P61" s="3">
        <v>0</v>
      </c>
      <c r="Q61" s="3">
        <v>0</v>
      </c>
      <c r="R61" s="11">
        <v>0</v>
      </c>
      <c r="S61" s="11">
        <v>0</v>
      </c>
      <c r="T61" s="3">
        <v>0</v>
      </c>
      <c r="U61" s="3">
        <v>0</v>
      </c>
      <c r="V61" s="3">
        <v>0</v>
      </c>
      <c r="W61" s="3">
        <v>0</v>
      </c>
      <c r="X61" s="185">
        <v>17937</v>
      </c>
      <c r="Y61" s="185">
        <v>0</v>
      </c>
      <c r="Z61" s="185">
        <v>94694</v>
      </c>
      <c r="AA61" s="184">
        <v>617072</v>
      </c>
      <c r="AB61" s="184">
        <v>0</v>
      </c>
      <c r="AC61" s="184">
        <v>1503817.3222</v>
      </c>
      <c r="AD61" s="184">
        <v>0</v>
      </c>
      <c r="AE61" s="201">
        <v>1207.20514784672</v>
      </c>
      <c r="AF61" s="3">
        <v>0</v>
      </c>
      <c r="AG61" s="3">
        <v>0</v>
      </c>
      <c r="AH61" s="3">
        <v>0</v>
      </c>
      <c r="AI61" s="11">
        <v>0</v>
      </c>
      <c r="AJ61" s="11">
        <v>0</v>
      </c>
      <c r="AK61" s="62" t="e">
        <f t="shared" si="7"/>
        <v>#DIV/0!</v>
      </c>
      <c r="AL61" s="62" t="e">
        <f t="shared" si="7"/>
        <v>#DIV/0!</v>
      </c>
      <c r="AM61" s="62" t="e">
        <f t="shared" si="7"/>
        <v>#DIV/0!</v>
      </c>
      <c r="AN61" s="62" t="e">
        <f t="shared" si="7"/>
        <v>#DIV/0!</v>
      </c>
      <c r="AO61" s="62">
        <f t="shared" si="7"/>
        <v>1.3435914589953726</v>
      </c>
      <c r="AP61" s="62" t="e">
        <f t="shared" si="7"/>
        <v>#DIV/0!</v>
      </c>
      <c r="AQ61" s="62">
        <f t="shared" si="7"/>
        <v>0.8786195535091981</v>
      </c>
      <c r="AR61" s="62">
        <f t="shared" si="7"/>
        <v>0.48762543106801154</v>
      </c>
      <c r="AS61" s="62" t="e">
        <f t="shared" si="7"/>
        <v>#DIV/0!</v>
      </c>
      <c r="AT61" s="62">
        <f t="shared" si="7"/>
        <v>-8.332262054056558</v>
      </c>
      <c r="AU61" s="62" t="e">
        <f t="shared" si="7"/>
        <v>#DIV/0!</v>
      </c>
      <c r="AV61" s="62">
        <f t="shared" si="7"/>
        <v>-3.735266749387255</v>
      </c>
      <c r="AW61" s="62" t="e">
        <f t="shared" si="7"/>
        <v>#DIV/0!</v>
      </c>
      <c r="AX61" s="62" t="e">
        <f t="shared" si="7"/>
        <v>#DIV/0!</v>
      </c>
      <c r="AY61" s="62" t="e">
        <f t="shared" si="7"/>
        <v>#DIV/0!</v>
      </c>
      <c r="AZ61" s="62" t="e">
        <f t="shared" si="7"/>
        <v>#DIV/0!</v>
      </c>
      <c r="BA61" s="62" t="e">
        <f t="shared" si="5"/>
        <v>#DIV/0!</v>
      </c>
    </row>
    <row r="62" spans="1:53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7"/>
        <v>#DIV/0!</v>
      </c>
      <c r="AL62" s="104" t="e">
        <f t="shared" si="7"/>
        <v>#DIV/0!</v>
      </c>
      <c r="AM62" s="104" t="e">
        <f t="shared" si="7"/>
        <v>#DIV/0!</v>
      </c>
      <c r="AN62" s="104" t="e">
        <f t="shared" si="7"/>
        <v>#DIV/0!</v>
      </c>
      <c r="AO62" s="104" t="e">
        <f t="shared" si="7"/>
        <v>#DIV/0!</v>
      </c>
      <c r="AP62" s="104" t="e">
        <f t="shared" si="7"/>
        <v>#DIV/0!</v>
      </c>
      <c r="AQ62" s="104" t="e">
        <f t="shared" si="7"/>
        <v>#DIV/0!</v>
      </c>
      <c r="AR62" s="104" t="e">
        <f t="shared" si="7"/>
        <v>#DIV/0!</v>
      </c>
      <c r="AS62" s="104" t="e">
        <f t="shared" si="7"/>
        <v>#DIV/0!</v>
      </c>
      <c r="AT62" s="104" t="e">
        <f t="shared" si="7"/>
        <v>#DIV/0!</v>
      </c>
      <c r="AU62" s="104" t="e">
        <f t="shared" si="7"/>
        <v>#DIV/0!</v>
      </c>
      <c r="AV62" s="104" t="e">
        <f t="shared" si="7"/>
        <v>#DIV/0!</v>
      </c>
      <c r="AW62" s="104" t="e">
        <f t="shared" si="7"/>
        <v>#DIV/0!</v>
      </c>
      <c r="AX62" s="104" t="e">
        <f t="shared" si="7"/>
        <v>#DIV/0!</v>
      </c>
      <c r="AY62" s="104" t="e">
        <f t="shared" si="7"/>
        <v>#DIV/0!</v>
      </c>
      <c r="AZ62" s="104" t="e">
        <f t="shared" si="7"/>
        <v>#DIV/0!</v>
      </c>
      <c r="BA62" s="104" t="e">
        <f t="shared" si="5"/>
        <v>#DIV/0!</v>
      </c>
    </row>
    <row r="63" spans="1:53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7"/>
        <v>#DIV/0!</v>
      </c>
      <c r="AL63" s="104" t="e">
        <f t="shared" si="7"/>
        <v>#DIV/0!</v>
      </c>
      <c r="AM63" s="104" t="e">
        <f t="shared" si="7"/>
        <v>#DIV/0!</v>
      </c>
      <c r="AN63" s="104" t="e">
        <f t="shared" si="7"/>
        <v>#DIV/0!</v>
      </c>
      <c r="AO63" s="104" t="e">
        <f t="shared" si="7"/>
        <v>#DIV/0!</v>
      </c>
      <c r="AP63" s="104" t="e">
        <f t="shared" si="7"/>
        <v>#DIV/0!</v>
      </c>
      <c r="AQ63" s="104" t="e">
        <f t="shared" si="7"/>
        <v>#DIV/0!</v>
      </c>
      <c r="AR63" s="104" t="e">
        <f t="shared" si="7"/>
        <v>#DIV/0!</v>
      </c>
      <c r="AS63" s="104" t="e">
        <f t="shared" si="7"/>
        <v>#DIV/0!</v>
      </c>
      <c r="AT63" s="104" t="e">
        <f t="shared" si="7"/>
        <v>#DIV/0!</v>
      </c>
      <c r="AU63" s="104" t="e">
        <f t="shared" si="7"/>
        <v>#DIV/0!</v>
      </c>
      <c r="AV63" s="104" t="e">
        <f t="shared" si="7"/>
        <v>#DIV/0!</v>
      </c>
      <c r="AW63" s="104" t="e">
        <f t="shared" si="7"/>
        <v>#DIV/0!</v>
      </c>
      <c r="AX63" s="104" t="e">
        <f t="shared" si="7"/>
        <v>#DIV/0!</v>
      </c>
      <c r="AY63" s="104" t="e">
        <f t="shared" si="7"/>
        <v>#DIV/0!</v>
      </c>
      <c r="AZ63" s="104" t="e">
        <f t="shared" si="7"/>
        <v>#DIV/0!</v>
      </c>
      <c r="BA63" s="104" t="e">
        <f t="shared" si="5"/>
        <v>#DIV/0!</v>
      </c>
    </row>
    <row r="64" spans="1:53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7"/>
        <v>#DIV/0!</v>
      </c>
      <c r="AL64" s="104" t="e">
        <f t="shared" si="7"/>
        <v>#DIV/0!</v>
      </c>
      <c r="AM64" s="104" t="e">
        <f t="shared" si="7"/>
        <v>#DIV/0!</v>
      </c>
      <c r="AN64" s="104" t="e">
        <f t="shared" si="7"/>
        <v>#DIV/0!</v>
      </c>
      <c r="AO64" s="104" t="e">
        <f t="shared" si="7"/>
        <v>#DIV/0!</v>
      </c>
      <c r="AP64" s="104" t="e">
        <f t="shared" si="7"/>
        <v>#DIV/0!</v>
      </c>
      <c r="AQ64" s="104" t="e">
        <f t="shared" si="7"/>
        <v>#DIV/0!</v>
      </c>
      <c r="AR64" s="104" t="e">
        <f t="shared" si="7"/>
        <v>#DIV/0!</v>
      </c>
      <c r="AS64" s="104" t="e">
        <f t="shared" si="7"/>
        <v>#DIV/0!</v>
      </c>
      <c r="AT64" s="104" t="e">
        <f t="shared" si="7"/>
        <v>#DIV/0!</v>
      </c>
      <c r="AU64" s="104" t="e">
        <f t="shared" si="7"/>
        <v>#DIV/0!</v>
      </c>
      <c r="AV64" s="104" t="e">
        <f t="shared" si="7"/>
        <v>#DIV/0!</v>
      </c>
      <c r="AW64" s="104" t="e">
        <f t="shared" si="7"/>
        <v>#DIV/0!</v>
      </c>
      <c r="AX64" s="104" t="e">
        <f t="shared" si="7"/>
        <v>#DIV/0!</v>
      </c>
      <c r="AY64" s="104" t="e">
        <f t="shared" si="7"/>
        <v>#DIV/0!</v>
      </c>
      <c r="AZ64" s="104" t="e">
        <f t="shared" si="7"/>
        <v>#DIV/0!</v>
      </c>
      <c r="BA64" s="104" t="e">
        <f t="shared" si="5"/>
        <v>#DIV/0!</v>
      </c>
    </row>
    <row r="65" spans="1:53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7"/>
        <v>#DIV/0!</v>
      </c>
      <c r="AL65" s="104" t="e">
        <f t="shared" si="7"/>
        <v>#DIV/0!</v>
      </c>
      <c r="AM65" s="104" t="e">
        <f t="shared" si="7"/>
        <v>#DIV/0!</v>
      </c>
      <c r="AN65" s="104" t="e">
        <f t="shared" si="7"/>
        <v>#DIV/0!</v>
      </c>
      <c r="AO65" s="104" t="e">
        <f t="shared" si="7"/>
        <v>#DIV/0!</v>
      </c>
      <c r="AP65" s="104" t="e">
        <f t="shared" si="7"/>
        <v>#DIV/0!</v>
      </c>
      <c r="AQ65" s="104" t="e">
        <f t="shared" si="7"/>
        <v>#DIV/0!</v>
      </c>
      <c r="AR65" s="104" t="e">
        <f t="shared" si="7"/>
        <v>#DIV/0!</v>
      </c>
      <c r="AS65" s="104" t="e">
        <f t="shared" si="7"/>
        <v>#DIV/0!</v>
      </c>
      <c r="AT65" s="104" t="e">
        <f t="shared" si="7"/>
        <v>#DIV/0!</v>
      </c>
      <c r="AU65" s="104" t="e">
        <f t="shared" si="7"/>
        <v>#DIV/0!</v>
      </c>
      <c r="AV65" s="104" t="e">
        <f t="shared" si="7"/>
        <v>#DIV/0!</v>
      </c>
      <c r="AW65" s="104" t="e">
        <f t="shared" si="7"/>
        <v>#DIV/0!</v>
      </c>
      <c r="AX65" s="104" t="e">
        <f t="shared" si="7"/>
        <v>#DIV/0!</v>
      </c>
      <c r="AY65" s="104" t="e">
        <f t="shared" si="7"/>
        <v>#DIV/0!</v>
      </c>
      <c r="AZ65" s="104" t="e">
        <f t="shared" si="7"/>
        <v>#DIV/0!</v>
      </c>
      <c r="BA65" s="104" t="e">
        <f t="shared" si="5"/>
        <v>#DIV/0!</v>
      </c>
    </row>
    <row r="66" spans="1:53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7"/>
        <v>#DIV/0!</v>
      </c>
      <c r="AL66" s="104" t="e">
        <f t="shared" si="7"/>
        <v>#DIV/0!</v>
      </c>
      <c r="AM66" s="104" t="e">
        <f t="shared" si="7"/>
        <v>#DIV/0!</v>
      </c>
      <c r="AN66" s="104" t="e">
        <f t="shared" si="7"/>
        <v>#DIV/0!</v>
      </c>
      <c r="AO66" s="104" t="e">
        <f t="shared" si="7"/>
        <v>#DIV/0!</v>
      </c>
      <c r="AP66" s="104" t="e">
        <f t="shared" si="7"/>
        <v>#DIV/0!</v>
      </c>
      <c r="AQ66" s="104" t="e">
        <f t="shared" si="7"/>
        <v>#DIV/0!</v>
      </c>
      <c r="AR66" s="104" t="e">
        <f t="shared" si="7"/>
        <v>#DIV/0!</v>
      </c>
      <c r="AS66" s="104" t="e">
        <f t="shared" si="7"/>
        <v>#DIV/0!</v>
      </c>
      <c r="AT66" s="104" t="e">
        <f t="shared" si="7"/>
        <v>#DIV/0!</v>
      </c>
      <c r="AU66" s="104" t="e">
        <f t="shared" si="7"/>
        <v>#DIV/0!</v>
      </c>
      <c r="AV66" s="104" t="e">
        <f t="shared" si="7"/>
        <v>#DIV/0!</v>
      </c>
      <c r="AW66" s="104" t="e">
        <f t="shared" si="7"/>
        <v>#DIV/0!</v>
      </c>
      <c r="AX66" s="104" t="e">
        <f t="shared" si="7"/>
        <v>#DIV/0!</v>
      </c>
      <c r="AY66" s="104" t="e">
        <f t="shared" si="7"/>
        <v>#DIV/0!</v>
      </c>
      <c r="AZ66" s="104" t="e">
        <f t="shared" si="7"/>
        <v>#DIV/0!</v>
      </c>
      <c r="BA66" s="104" t="e">
        <f t="shared" si="5"/>
        <v>#DIV/0!</v>
      </c>
    </row>
    <row r="67" spans="1:53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7"/>
        <v>#DIV/0!</v>
      </c>
      <c r="AL67" s="104" t="e">
        <f t="shared" si="7"/>
        <v>#DIV/0!</v>
      </c>
      <c r="AM67" s="104" t="e">
        <f t="shared" si="7"/>
        <v>#DIV/0!</v>
      </c>
      <c r="AN67" s="104" t="e">
        <f t="shared" si="7"/>
        <v>#DIV/0!</v>
      </c>
      <c r="AO67" s="104" t="e">
        <f t="shared" si="7"/>
        <v>#DIV/0!</v>
      </c>
      <c r="AP67" s="104" t="e">
        <f t="shared" si="7"/>
        <v>#DIV/0!</v>
      </c>
      <c r="AQ67" s="104" t="e">
        <f t="shared" si="7"/>
        <v>#DIV/0!</v>
      </c>
      <c r="AR67" s="104" t="e">
        <f t="shared" si="7"/>
        <v>#DIV/0!</v>
      </c>
      <c r="AS67" s="104" t="e">
        <f t="shared" si="7"/>
        <v>#DIV/0!</v>
      </c>
      <c r="AT67" s="104" t="e">
        <f t="shared" si="7"/>
        <v>#DIV/0!</v>
      </c>
      <c r="AU67" s="104" t="e">
        <f t="shared" si="7"/>
        <v>#DIV/0!</v>
      </c>
      <c r="AV67" s="104" t="e">
        <f t="shared" si="7"/>
        <v>#DIV/0!</v>
      </c>
      <c r="AW67" s="104" t="e">
        <f t="shared" si="7"/>
        <v>#DIV/0!</v>
      </c>
      <c r="AX67" s="104" t="e">
        <f t="shared" si="7"/>
        <v>#DIV/0!</v>
      </c>
      <c r="AY67" s="104" t="e">
        <f t="shared" si="7"/>
        <v>#DIV/0!</v>
      </c>
      <c r="AZ67" s="104" t="e">
        <f t="shared" si="7"/>
        <v>#DIV/0!</v>
      </c>
      <c r="BA67" s="104" t="e">
        <f t="shared" si="5"/>
        <v>#DIV/0!</v>
      </c>
    </row>
    <row r="68" spans="1:53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7"/>
        <v>#DIV/0!</v>
      </c>
      <c r="AL68" s="104" t="e">
        <f t="shared" si="7"/>
        <v>#DIV/0!</v>
      </c>
      <c r="AM68" s="104" t="e">
        <f t="shared" si="7"/>
        <v>#DIV/0!</v>
      </c>
      <c r="AN68" s="104" t="e">
        <f t="shared" si="7"/>
        <v>#DIV/0!</v>
      </c>
      <c r="AO68" s="104" t="e">
        <f t="shared" si="7"/>
        <v>#DIV/0!</v>
      </c>
      <c r="AP68" s="104" t="e">
        <f t="shared" si="7"/>
        <v>#DIV/0!</v>
      </c>
      <c r="AQ68" s="104" t="e">
        <f t="shared" si="7"/>
        <v>#DIV/0!</v>
      </c>
      <c r="AR68" s="104" t="e">
        <f t="shared" si="7"/>
        <v>#DIV/0!</v>
      </c>
      <c r="AS68" s="104" t="e">
        <f t="shared" si="7"/>
        <v>#DIV/0!</v>
      </c>
      <c r="AT68" s="104" t="e">
        <f t="shared" si="7"/>
        <v>#DIV/0!</v>
      </c>
      <c r="AU68" s="104" t="e">
        <f t="shared" si="7"/>
        <v>#DIV/0!</v>
      </c>
      <c r="AV68" s="104" t="e">
        <f t="shared" si="7"/>
        <v>#DIV/0!</v>
      </c>
      <c r="AW68" s="104" t="e">
        <f t="shared" si="7"/>
        <v>#DIV/0!</v>
      </c>
      <c r="AX68" s="104" t="e">
        <f t="shared" si="7"/>
        <v>#DIV/0!</v>
      </c>
      <c r="AY68" s="104" t="e">
        <f t="shared" si="7"/>
        <v>#DIV/0!</v>
      </c>
      <c r="AZ68" s="104" t="e">
        <f t="shared" si="7"/>
        <v>#DIV/0!</v>
      </c>
      <c r="BA68" s="104" t="e">
        <f t="shared" si="5"/>
        <v>#DIV/0!</v>
      </c>
    </row>
    <row r="69" spans="1:53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7"/>
        <v>#DIV/0!</v>
      </c>
      <c r="AL69" s="104" t="e">
        <f t="shared" si="7"/>
        <v>#DIV/0!</v>
      </c>
      <c r="AM69" s="104" t="e">
        <f t="shared" si="7"/>
        <v>#DIV/0!</v>
      </c>
      <c r="AN69" s="104" t="e">
        <f t="shared" si="7"/>
        <v>#DIV/0!</v>
      </c>
      <c r="AO69" s="104" t="e">
        <f t="shared" si="7"/>
        <v>#DIV/0!</v>
      </c>
      <c r="AP69" s="104" t="e">
        <f t="shared" si="7"/>
        <v>#DIV/0!</v>
      </c>
      <c r="AQ69" s="104" t="e">
        <f t="shared" si="7"/>
        <v>#DIV/0!</v>
      </c>
      <c r="AR69" s="104" t="e">
        <f t="shared" si="7"/>
        <v>#DIV/0!</v>
      </c>
      <c r="AS69" s="104" t="e">
        <f t="shared" si="7"/>
        <v>#DIV/0!</v>
      </c>
      <c r="AT69" s="104" t="e">
        <f t="shared" si="7"/>
        <v>#DIV/0!</v>
      </c>
      <c r="AU69" s="104" t="e">
        <f t="shared" si="7"/>
        <v>#DIV/0!</v>
      </c>
      <c r="AV69" s="104" t="e">
        <f t="shared" si="7"/>
        <v>#DIV/0!</v>
      </c>
      <c r="AW69" s="104" t="e">
        <f t="shared" si="7"/>
        <v>#DIV/0!</v>
      </c>
      <c r="AX69" s="104" t="e">
        <f t="shared" si="7"/>
        <v>#DIV/0!</v>
      </c>
      <c r="AY69" s="104" t="e">
        <f t="shared" si="7"/>
        <v>#DIV/0!</v>
      </c>
      <c r="AZ69" s="104" t="e">
        <f t="shared" si="7"/>
        <v>#DIV/0!</v>
      </c>
      <c r="BA69" s="104" t="e">
        <f t="shared" si="5"/>
        <v>#DIV/0!</v>
      </c>
    </row>
    <row r="70" spans="1:53" ht="15">
      <c r="A70" s="60">
        <v>63</v>
      </c>
      <c r="B70" s="60" t="s">
        <v>73</v>
      </c>
      <c r="C70" s="384">
        <v>0</v>
      </c>
      <c r="D70" s="383">
        <v>0</v>
      </c>
      <c r="E70" s="383">
        <v>0</v>
      </c>
      <c r="F70" s="383">
        <v>0</v>
      </c>
      <c r="G70" s="383">
        <v>0</v>
      </c>
      <c r="H70" s="383">
        <v>0</v>
      </c>
      <c r="I70" s="383">
        <v>0</v>
      </c>
      <c r="J70" s="371">
        <v>2148</v>
      </c>
      <c r="K70" s="371">
        <v>0</v>
      </c>
      <c r="L70" s="371">
        <v>0</v>
      </c>
      <c r="M70" s="371">
        <v>0</v>
      </c>
      <c r="N70" s="371">
        <v>0</v>
      </c>
      <c r="O70" s="371">
        <v>15456</v>
      </c>
      <c r="P70" s="369">
        <v>4100</v>
      </c>
      <c r="Q70" s="368">
        <v>2657</v>
      </c>
      <c r="R70" s="370">
        <v>2.429484929999999</v>
      </c>
      <c r="S70" s="370">
        <v>0.8255386480000001</v>
      </c>
      <c r="T70" s="60">
        <v>31</v>
      </c>
      <c r="U70" s="60">
        <v>0</v>
      </c>
      <c r="V70" s="60">
        <v>5</v>
      </c>
      <c r="W70" s="60">
        <v>26</v>
      </c>
      <c r="X70" s="60">
        <v>0</v>
      </c>
      <c r="Y70" s="60">
        <v>0</v>
      </c>
      <c r="Z70" s="60">
        <v>0</v>
      </c>
      <c r="AA70" s="60">
        <v>3683</v>
      </c>
      <c r="AB70" s="60">
        <v>0</v>
      </c>
      <c r="AC70" s="60">
        <v>5</v>
      </c>
      <c r="AD70" s="60">
        <v>0</v>
      </c>
      <c r="AE70" s="62">
        <v>0.00020589099999999998</v>
      </c>
      <c r="AF70" s="60">
        <v>20116</v>
      </c>
      <c r="AG70" s="60">
        <v>6904</v>
      </c>
      <c r="AH70" s="60">
        <v>3997</v>
      </c>
      <c r="AI70" s="60">
        <v>3.810175848</v>
      </c>
      <c r="AJ70" s="60">
        <v>0.9345432530000001</v>
      </c>
      <c r="AK70" s="70">
        <f t="shared" si="7"/>
        <v>-100</v>
      </c>
      <c r="AL70" s="62" t="e">
        <f t="shared" si="7"/>
        <v>#DIV/0!</v>
      </c>
      <c r="AM70" s="70">
        <f t="shared" si="7"/>
        <v>-100</v>
      </c>
      <c r="AN70" s="62">
        <f t="shared" si="7"/>
        <v>-100</v>
      </c>
      <c r="AO70" s="62" t="e">
        <f t="shared" si="7"/>
        <v>#DIV/0!</v>
      </c>
      <c r="AP70" s="62" t="e">
        <f t="shared" si="7"/>
        <v>#DIV/0!</v>
      </c>
      <c r="AQ70" s="62" t="e">
        <f t="shared" si="7"/>
        <v>#DIV/0!</v>
      </c>
      <c r="AR70" s="70">
        <f t="shared" si="7"/>
        <v>-41.677979907683955</v>
      </c>
      <c r="AS70" s="62" t="e">
        <f t="shared" si="7"/>
        <v>#DIV/0!</v>
      </c>
      <c r="AT70" s="70">
        <f t="shared" si="7"/>
        <v>-100</v>
      </c>
      <c r="AU70" s="62" t="e">
        <f t="shared" si="7"/>
        <v>#DIV/0!</v>
      </c>
      <c r="AV70" s="70">
        <f t="shared" si="7"/>
        <v>-100</v>
      </c>
      <c r="AW70" s="70">
        <f t="shared" si="7"/>
        <v>-23.165639292105787</v>
      </c>
      <c r="AX70" s="70">
        <f t="shared" si="7"/>
        <v>-40.61413673232909</v>
      </c>
      <c r="AY70" s="70">
        <f t="shared" si="7"/>
        <v>-33.52514385789342</v>
      </c>
      <c r="AZ70" s="70">
        <f t="shared" si="7"/>
        <v>-36.23693428020493</v>
      </c>
      <c r="BA70" s="70">
        <f t="shared" si="5"/>
        <v>-11.66394435464401</v>
      </c>
    </row>
    <row r="71" spans="1:53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aca="true" t="shared" si="8" ref="AK71:AZ86">(C71-T71)/T71*100</f>
        <v>#DIV/0!</v>
      </c>
      <c r="AL71" s="104" t="e">
        <f t="shared" si="8"/>
        <v>#DIV/0!</v>
      </c>
      <c r="AM71" s="104" t="e">
        <f t="shared" si="8"/>
        <v>#DIV/0!</v>
      </c>
      <c r="AN71" s="104" t="e">
        <f t="shared" si="8"/>
        <v>#DIV/0!</v>
      </c>
      <c r="AO71" s="104" t="e">
        <f t="shared" si="8"/>
        <v>#DIV/0!</v>
      </c>
      <c r="AP71" s="104" t="e">
        <f t="shared" si="8"/>
        <v>#DIV/0!</v>
      </c>
      <c r="AQ71" s="104" t="e">
        <f t="shared" si="8"/>
        <v>#DIV/0!</v>
      </c>
      <c r="AR71" s="104" t="e">
        <f t="shared" si="8"/>
        <v>#DIV/0!</v>
      </c>
      <c r="AS71" s="104" t="e">
        <f t="shared" si="8"/>
        <v>#DIV/0!</v>
      </c>
      <c r="AT71" s="104" t="e">
        <f t="shared" si="8"/>
        <v>#DIV/0!</v>
      </c>
      <c r="AU71" s="104" t="e">
        <f t="shared" si="8"/>
        <v>#DIV/0!</v>
      </c>
      <c r="AV71" s="104" t="e">
        <f t="shared" si="8"/>
        <v>#DIV/0!</v>
      </c>
      <c r="AW71" s="104" t="e">
        <f t="shared" si="8"/>
        <v>#DIV/0!</v>
      </c>
      <c r="AX71" s="104" t="e">
        <f t="shared" si="8"/>
        <v>#DIV/0!</v>
      </c>
      <c r="AY71" s="104" t="e">
        <f t="shared" si="8"/>
        <v>#DIV/0!</v>
      </c>
      <c r="AZ71" s="104" t="e">
        <f t="shared" si="8"/>
        <v>#DIV/0!</v>
      </c>
      <c r="BA71" s="104" t="e">
        <f t="shared" si="5"/>
        <v>#DIV/0!</v>
      </c>
    </row>
    <row r="72" spans="1:53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8"/>
        <v>#DIV/0!</v>
      </c>
      <c r="AL72" s="104" t="e">
        <f t="shared" si="8"/>
        <v>#DIV/0!</v>
      </c>
      <c r="AM72" s="104" t="e">
        <f t="shared" si="8"/>
        <v>#DIV/0!</v>
      </c>
      <c r="AN72" s="104" t="e">
        <f t="shared" si="8"/>
        <v>#DIV/0!</v>
      </c>
      <c r="AO72" s="104" t="e">
        <f t="shared" si="8"/>
        <v>#DIV/0!</v>
      </c>
      <c r="AP72" s="104" t="e">
        <f t="shared" si="8"/>
        <v>#DIV/0!</v>
      </c>
      <c r="AQ72" s="104" t="e">
        <f t="shared" si="8"/>
        <v>#DIV/0!</v>
      </c>
      <c r="AR72" s="104" t="e">
        <f t="shared" si="8"/>
        <v>#DIV/0!</v>
      </c>
      <c r="AS72" s="104" t="e">
        <f t="shared" si="8"/>
        <v>#DIV/0!</v>
      </c>
      <c r="AT72" s="104" t="e">
        <f t="shared" si="8"/>
        <v>#DIV/0!</v>
      </c>
      <c r="AU72" s="104" t="e">
        <f t="shared" si="8"/>
        <v>#DIV/0!</v>
      </c>
      <c r="AV72" s="104" t="e">
        <f t="shared" si="8"/>
        <v>#DIV/0!</v>
      </c>
      <c r="AW72" s="104" t="e">
        <f t="shared" si="8"/>
        <v>#DIV/0!</v>
      </c>
      <c r="AX72" s="104" t="e">
        <f t="shared" si="8"/>
        <v>#DIV/0!</v>
      </c>
      <c r="AY72" s="104" t="e">
        <f t="shared" si="8"/>
        <v>#DIV/0!</v>
      </c>
      <c r="AZ72" s="104" t="e">
        <f t="shared" si="8"/>
        <v>#DIV/0!</v>
      </c>
      <c r="BA72" s="104" t="e">
        <f t="shared" si="5"/>
        <v>#DIV/0!</v>
      </c>
    </row>
    <row r="73" spans="1:53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8"/>
        <v>#DIV/0!</v>
      </c>
      <c r="AL73" s="104" t="e">
        <f t="shared" si="8"/>
        <v>#DIV/0!</v>
      </c>
      <c r="AM73" s="104" t="e">
        <f t="shared" si="8"/>
        <v>#DIV/0!</v>
      </c>
      <c r="AN73" s="104" t="e">
        <f t="shared" si="8"/>
        <v>#DIV/0!</v>
      </c>
      <c r="AO73" s="104" t="e">
        <f t="shared" si="8"/>
        <v>#DIV/0!</v>
      </c>
      <c r="AP73" s="104" t="e">
        <f t="shared" si="8"/>
        <v>#DIV/0!</v>
      </c>
      <c r="AQ73" s="104" t="e">
        <f t="shared" si="8"/>
        <v>#DIV/0!</v>
      </c>
      <c r="AR73" s="104" t="e">
        <f t="shared" si="8"/>
        <v>#DIV/0!</v>
      </c>
      <c r="AS73" s="104" t="e">
        <f t="shared" si="8"/>
        <v>#DIV/0!</v>
      </c>
      <c r="AT73" s="104" t="e">
        <f t="shared" si="8"/>
        <v>#DIV/0!</v>
      </c>
      <c r="AU73" s="104" t="e">
        <f t="shared" si="8"/>
        <v>#DIV/0!</v>
      </c>
      <c r="AV73" s="104" t="e">
        <f t="shared" si="8"/>
        <v>#DIV/0!</v>
      </c>
      <c r="AW73" s="104" t="e">
        <f t="shared" si="8"/>
        <v>#DIV/0!</v>
      </c>
      <c r="AX73" s="104" t="e">
        <f t="shared" si="8"/>
        <v>#DIV/0!</v>
      </c>
      <c r="AY73" s="104" t="e">
        <f t="shared" si="8"/>
        <v>#DIV/0!</v>
      </c>
      <c r="AZ73" s="104" t="e">
        <f t="shared" si="8"/>
        <v>#DIV/0!</v>
      </c>
      <c r="BA73" s="104" t="e">
        <f t="shared" si="5"/>
        <v>#DIV/0!</v>
      </c>
    </row>
    <row r="74" spans="1:53" ht="15">
      <c r="A74" s="60">
        <v>67</v>
      </c>
      <c r="B74" s="60" t="s">
        <v>74</v>
      </c>
      <c r="C74" s="447">
        <v>701</v>
      </c>
      <c r="D74" s="445">
        <v>0</v>
      </c>
      <c r="E74" s="445">
        <v>58</v>
      </c>
      <c r="F74" s="445">
        <v>643</v>
      </c>
      <c r="G74" s="450">
        <v>10920</v>
      </c>
      <c r="H74" s="445">
        <v>0</v>
      </c>
      <c r="I74" s="450">
        <v>7798</v>
      </c>
      <c r="J74" s="444">
        <v>2313672</v>
      </c>
      <c r="K74" s="445">
        <v>27228</v>
      </c>
      <c r="L74" s="448">
        <v>6283870</v>
      </c>
      <c r="M74" s="446">
        <v>21.603444977745003</v>
      </c>
      <c r="N74" s="446">
        <v>1725.5539127680001</v>
      </c>
      <c r="O74" s="444">
        <v>2125411</v>
      </c>
      <c r="P74" s="444">
        <v>3525685</v>
      </c>
      <c r="Q74" s="444">
        <v>1551096</v>
      </c>
      <c r="R74" s="449">
        <v>1239.8073813575552</v>
      </c>
      <c r="S74" s="444">
        <v>314.39</v>
      </c>
      <c r="T74" s="307">
        <v>702</v>
      </c>
      <c r="U74" s="305">
        <v>0</v>
      </c>
      <c r="V74" s="305">
        <v>58</v>
      </c>
      <c r="W74" s="305">
        <v>644</v>
      </c>
      <c r="X74" s="310">
        <v>10824</v>
      </c>
      <c r="Y74" s="305">
        <v>0</v>
      </c>
      <c r="Z74" s="310">
        <v>7813</v>
      </c>
      <c r="AA74" s="304">
        <v>2305564</v>
      </c>
      <c r="AB74" s="305">
        <v>28495</v>
      </c>
      <c r="AC74" s="308">
        <v>6567878</v>
      </c>
      <c r="AD74" s="306">
        <v>22.73756186974479</v>
      </c>
      <c r="AE74" s="306">
        <v>1814.3753180600004</v>
      </c>
      <c r="AF74" s="304">
        <v>2116721</v>
      </c>
      <c r="AG74" s="304">
        <v>3489755</v>
      </c>
      <c r="AH74" s="304">
        <v>1506115</v>
      </c>
      <c r="AI74" s="309">
        <v>1209.81801702053</v>
      </c>
      <c r="AJ74" s="304">
        <v>319.34</v>
      </c>
      <c r="AK74" s="62">
        <f t="shared" si="8"/>
        <v>-0.14245014245014245</v>
      </c>
      <c r="AL74" s="62" t="e">
        <f t="shared" si="8"/>
        <v>#DIV/0!</v>
      </c>
      <c r="AM74" s="62">
        <f t="shared" si="8"/>
        <v>0</v>
      </c>
      <c r="AN74" s="62">
        <f t="shared" si="8"/>
        <v>-0.15527950310559005</v>
      </c>
      <c r="AO74" s="62">
        <f t="shared" si="8"/>
        <v>0.8869179600886918</v>
      </c>
      <c r="AP74" s="62" t="e">
        <f t="shared" si="8"/>
        <v>#DIV/0!</v>
      </c>
      <c r="AQ74" s="62">
        <f t="shared" si="8"/>
        <v>-0.19198771278638166</v>
      </c>
      <c r="AR74" s="62">
        <f t="shared" si="8"/>
        <v>0.3516710011086224</v>
      </c>
      <c r="AS74" s="62">
        <f t="shared" si="8"/>
        <v>-4.446394104228812</v>
      </c>
      <c r="AT74" s="62">
        <f t="shared" si="8"/>
        <v>-4.324197252141407</v>
      </c>
      <c r="AU74" s="62">
        <f t="shared" si="8"/>
        <v>-4.987856211218824</v>
      </c>
      <c r="AV74" s="62">
        <f t="shared" si="8"/>
        <v>-4.895426233364521</v>
      </c>
      <c r="AW74" s="62">
        <f t="shared" si="8"/>
        <v>0.41054064281499547</v>
      </c>
      <c r="AX74" s="62">
        <f t="shared" si="8"/>
        <v>1.029585171451864</v>
      </c>
      <c r="AY74" s="62">
        <f t="shared" si="8"/>
        <v>2.9865581313511917</v>
      </c>
      <c r="AZ74" s="62">
        <f t="shared" si="8"/>
        <v>2.478832676907985</v>
      </c>
      <c r="BA74" s="62">
        <f t="shared" si="5"/>
        <v>-1.5500720235485654</v>
      </c>
    </row>
    <row r="75" spans="1:53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8"/>
        <v>#DIV/0!</v>
      </c>
      <c r="AL75" s="104" t="e">
        <f t="shared" si="8"/>
        <v>#DIV/0!</v>
      </c>
      <c r="AM75" s="104" t="e">
        <f t="shared" si="8"/>
        <v>#DIV/0!</v>
      </c>
      <c r="AN75" s="104" t="e">
        <f t="shared" si="8"/>
        <v>#DIV/0!</v>
      </c>
      <c r="AO75" s="104" t="e">
        <f t="shared" si="8"/>
        <v>#DIV/0!</v>
      </c>
      <c r="AP75" s="104" t="e">
        <f t="shared" si="8"/>
        <v>#DIV/0!</v>
      </c>
      <c r="AQ75" s="104" t="e">
        <f t="shared" si="8"/>
        <v>#DIV/0!</v>
      </c>
      <c r="AR75" s="104" t="e">
        <f t="shared" si="8"/>
        <v>#DIV/0!</v>
      </c>
      <c r="AS75" s="104" t="e">
        <f t="shared" si="8"/>
        <v>#DIV/0!</v>
      </c>
      <c r="AT75" s="104" t="e">
        <f t="shared" si="8"/>
        <v>#DIV/0!</v>
      </c>
      <c r="AU75" s="104" t="e">
        <f t="shared" si="8"/>
        <v>#DIV/0!</v>
      </c>
      <c r="AV75" s="104" t="e">
        <f t="shared" si="8"/>
        <v>#DIV/0!</v>
      </c>
      <c r="AW75" s="104" t="e">
        <f t="shared" si="8"/>
        <v>#DIV/0!</v>
      </c>
      <c r="AX75" s="104" t="e">
        <f t="shared" si="8"/>
        <v>#DIV/0!</v>
      </c>
      <c r="AY75" s="104" t="e">
        <f t="shared" si="8"/>
        <v>#DIV/0!</v>
      </c>
      <c r="AZ75" s="104" t="e">
        <f t="shared" si="8"/>
        <v>#DIV/0!</v>
      </c>
      <c r="BA75" s="104" t="e">
        <f t="shared" si="5"/>
        <v>#DIV/0!</v>
      </c>
    </row>
    <row r="76" spans="1:53" ht="15">
      <c r="A76" s="60">
        <v>69</v>
      </c>
      <c r="B76" s="60" t="s">
        <v>75</v>
      </c>
      <c r="C76" s="290">
        <v>66</v>
      </c>
      <c r="D76" s="290">
        <v>0</v>
      </c>
      <c r="E76" s="290">
        <v>13</v>
      </c>
      <c r="F76" s="290">
        <v>53</v>
      </c>
      <c r="G76" s="290">
        <v>0</v>
      </c>
      <c r="H76" s="290">
        <v>0</v>
      </c>
      <c r="I76" s="290">
        <v>0</v>
      </c>
      <c r="J76" s="292">
        <v>0</v>
      </c>
      <c r="K76" s="290">
        <v>0</v>
      </c>
      <c r="L76" s="290">
        <v>0</v>
      </c>
      <c r="M76" s="291">
        <v>0</v>
      </c>
      <c r="N76" s="291">
        <v>0</v>
      </c>
      <c r="O76" s="151">
        <v>85308</v>
      </c>
      <c r="P76" s="151">
        <v>194870</v>
      </c>
      <c r="Q76" s="151">
        <v>88332</v>
      </c>
      <c r="R76" s="152">
        <v>75.8</v>
      </c>
      <c r="S76" s="152">
        <v>16.34</v>
      </c>
      <c r="T76" s="290">
        <v>63</v>
      </c>
      <c r="U76" s="290">
        <v>0</v>
      </c>
      <c r="V76" s="290">
        <v>12</v>
      </c>
      <c r="W76" s="290">
        <v>51</v>
      </c>
      <c r="X76" s="290">
        <v>0</v>
      </c>
      <c r="Y76" s="290">
        <v>0</v>
      </c>
      <c r="Z76" s="290">
        <v>0</v>
      </c>
      <c r="AA76" s="292">
        <v>0</v>
      </c>
      <c r="AB76" s="290">
        <v>0</v>
      </c>
      <c r="AC76" s="290">
        <v>0</v>
      </c>
      <c r="AD76" s="291">
        <v>0</v>
      </c>
      <c r="AE76" s="291">
        <v>0</v>
      </c>
      <c r="AF76" s="151">
        <v>83300</v>
      </c>
      <c r="AG76" s="151">
        <v>197980</v>
      </c>
      <c r="AH76" s="151">
        <v>84918</v>
      </c>
      <c r="AI76" s="152">
        <v>76.21</v>
      </c>
      <c r="AJ76" s="152">
        <v>16.1</v>
      </c>
      <c r="AK76" s="62">
        <f t="shared" si="8"/>
        <v>4.761904761904762</v>
      </c>
      <c r="AL76" s="62" t="e">
        <f t="shared" si="8"/>
        <v>#DIV/0!</v>
      </c>
      <c r="AM76" s="62">
        <f t="shared" si="8"/>
        <v>8.333333333333332</v>
      </c>
      <c r="AN76" s="62">
        <f t="shared" si="8"/>
        <v>3.9215686274509802</v>
      </c>
      <c r="AO76" s="62" t="e">
        <f t="shared" si="8"/>
        <v>#DIV/0!</v>
      </c>
      <c r="AP76" s="62" t="e">
        <f t="shared" si="8"/>
        <v>#DIV/0!</v>
      </c>
      <c r="AQ76" s="62" t="e">
        <f t="shared" si="8"/>
        <v>#DIV/0!</v>
      </c>
      <c r="AR76" s="62" t="e">
        <f t="shared" si="8"/>
        <v>#DIV/0!</v>
      </c>
      <c r="AS76" s="62" t="e">
        <f t="shared" si="8"/>
        <v>#DIV/0!</v>
      </c>
      <c r="AT76" s="62" t="e">
        <f t="shared" si="8"/>
        <v>#DIV/0!</v>
      </c>
      <c r="AU76" s="62" t="e">
        <f t="shared" si="8"/>
        <v>#DIV/0!</v>
      </c>
      <c r="AV76" s="62" t="e">
        <f t="shared" si="8"/>
        <v>#DIV/0!</v>
      </c>
      <c r="AW76" s="62">
        <f t="shared" si="8"/>
        <v>2.410564225690276</v>
      </c>
      <c r="AX76" s="62">
        <f t="shared" si="8"/>
        <v>-1.570865744014547</v>
      </c>
      <c r="AY76" s="62">
        <f t="shared" si="8"/>
        <v>4.020349042605808</v>
      </c>
      <c r="AZ76" s="62">
        <f t="shared" si="8"/>
        <v>-0.5379871407951667</v>
      </c>
      <c r="BA76" s="62">
        <f t="shared" si="5"/>
        <v>1.4906832298136548</v>
      </c>
    </row>
    <row r="77" spans="1:53" ht="15">
      <c r="A77" s="60">
        <v>70</v>
      </c>
      <c r="B77" s="60" t="s">
        <v>76</v>
      </c>
      <c r="C77" s="46">
        <v>36</v>
      </c>
      <c r="D77" s="46">
        <v>0</v>
      </c>
      <c r="E77" s="425">
        <v>5</v>
      </c>
      <c r="F77" s="46">
        <v>31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26">
        <v>6815</v>
      </c>
      <c r="P77" s="425">
        <v>27304</v>
      </c>
      <c r="Q77" s="425">
        <v>2779</v>
      </c>
      <c r="R77" s="427">
        <v>6.69</v>
      </c>
      <c r="S77" s="427">
        <v>0.7153</v>
      </c>
      <c r="T77" s="311">
        <v>40</v>
      </c>
      <c r="U77" s="311">
        <v>0</v>
      </c>
      <c r="V77" s="312">
        <v>5</v>
      </c>
      <c r="W77" s="311">
        <v>35</v>
      </c>
      <c r="X77" s="311">
        <v>0</v>
      </c>
      <c r="Y77" s="311">
        <v>0</v>
      </c>
      <c r="Z77" s="311">
        <v>0</v>
      </c>
      <c r="AA77" s="311">
        <v>0</v>
      </c>
      <c r="AB77" s="311">
        <v>0</v>
      </c>
      <c r="AC77" s="311">
        <v>0</v>
      </c>
      <c r="AD77" s="311">
        <v>0</v>
      </c>
      <c r="AE77" s="311">
        <v>0</v>
      </c>
      <c r="AF77" s="312">
        <v>6334</v>
      </c>
      <c r="AG77" s="312">
        <v>22319</v>
      </c>
      <c r="AH77" s="313">
        <v>2555</v>
      </c>
      <c r="AI77" s="314">
        <v>6.45</v>
      </c>
      <c r="AJ77" s="315">
        <v>0.5811</v>
      </c>
      <c r="AK77" s="62">
        <f t="shared" si="8"/>
        <v>-10</v>
      </c>
      <c r="AL77" s="62" t="e">
        <f t="shared" si="8"/>
        <v>#DIV/0!</v>
      </c>
      <c r="AM77" s="62">
        <f t="shared" si="8"/>
        <v>0</v>
      </c>
      <c r="AN77" s="62">
        <f t="shared" si="8"/>
        <v>-11.428571428571429</v>
      </c>
      <c r="AO77" s="62" t="e">
        <f t="shared" si="8"/>
        <v>#DIV/0!</v>
      </c>
      <c r="AP77" s="62" t="e">
        <f t="shared" si="8"/>
        <v>#DIV/0!</v>
      </c>
      <c r="AQ77" s="62" t="e">
        <f t="shared" si="8"/>
        <v>#DIV/0!</v>
      </c>
      <c r="AR77" s="62" t="e">
        <f t="shared" si="8"/>
        <v>#DIV/0!</v>
      </c>
      <c r="AS77" s="62" t="e">
        <f t="shared" si="8"/>
        <v>#DIV/0!</v>
      </c>
      <c r="AT77" s="62" t="e">
        <f t="shared" si="8"/>
        <v>#DIV/0!</v>
      </c>
      <c r="AU77" s="62" t="e">
        <f t="shared" si="8"/>
        <v>#DIV/0!</v>
      </c>
      <c r="AV77" s="62" t="e">
        <f t="shared" si="8"/>
        <v>#DIV/0!</v>
      </c>
      <c r="AW77" s="62">
        <f t="shared" si="8"/>
        <v>7.593937480265235</v>
      </c>
      <c r="AX77" s="62">
        <f t="shared" si="8"/>
        <v>22.335230073031944</v>
      </c>
      <c r="AY77" s="62">
        <f t="shared" si="8"/>
        <v>8.767123287671232</v>
      </c>
      <c r="AZ77" s="62">
        <f t="shared" si="8"/>
        <v>3.720930232558143</v>
      </c>
      <c r="BA77" s="62">
        <f t="shared" si="5"/>
        <v>23.094131818964055</v>
      </c>
    </row>
    <row r="78" spans="1:53" ht="15">
      <c r="A78" s="60">
        <v>71</v>
      </c>
      <c r="B78" s="60" t="s">
        <v>77</v>
      </c>
      <c r="C78" s="498">
        <v>143</v>
      </c>
      <c r="D78" s="498">
        <v>0</v>
      </c>
      <c r="E78" s="498">
        <v>70</v>
      </c>
      <c r="F78" s="498">
        <v>73</v>
      </c>
      <c r="G78" s="498">
        <v>9199</v>
      </c>
      <c r="H78" s="498">
        <v>6727</v>
      </c>
      <c r="I78" s="498">
        <v>15926</v>
      </c>
      <c r="J78" s="498">
        <v>579186</v>
      </c>
      <c r="K78" s="498">
        <v>3113</v>
      </c>
      <c r="L78" s="498">
        <v>1041589</v>
      </c>
      <c r="M78" s="498">
        <v>2.1962303040000006</v>
      </c>
      <c r="N78" s="498">
        <v>295.19990543200424</v>
      </c>
      <c r="O78" s="498">
        <v>472443</v>
      </c>
      <c r="P78" s="498">
        <v>443659</v>
      </c>
      <c r="Q78" s="498">
        <v>261233</v>
      </c>
      <c r="R78" s="498">
        <v>203.186473208</v>
      </c>
      <c r="S78" s="498">
        <v>61.508362677</v>
      </c>
      <c r="T78" s="150">
        <v>143</v>
      </c>
      <c r="U78" s="150">
        <v>0</v>
      </c>
      <c r="V78" s="151">
        <v>70</v>
      </c>
      <c r="W78" s="150">
        <v>73</v>
      </c>
      <c r="X78" s="150">
        <v>9151</v>
      </c>
      <c r="Y78" s="150">
        <v>6703</v>
      </c>
      <c r="Z78" s="150">
        <v>15854</v>
      </c>
      <c r="AA78" s="151">
        <v>602853</v>
      </c>
      <c r="AB78" s="150">
        <v>3135</v>
      </c>
      <c r="AC78" s="150">
        <v>1092501</v>
      </c>
      <c r="AD78" s="152">
        <v>2.071457022</v>
      </c>
      <c r="AE78" s="152">
        <v>310.12728827100403</v>
      </c>
      <c r="AF78" s="151">
        <v>475402</v>
      </c>
      <c r="AG78" s="151">
        <v>457585</v>
      </c>
      <c r="AH78" s="151">
        <v>272055</v>
      </c>
      <c r="AI78" s="152">
        <v>206.730113407</v>
      </c>
      <c r="AJ78" s="152">
        <v>65.36458422800001</v>
      </c>
      <c r="AK78" s="62">
        <f t="shared" si="8"/>
        <v>0</v>
      </c>
      <c r="AL78" s="62" t="e">
        <f t="shared" si="8"/>
        <v>#DIV/0!</v>
      </c>
      <c r="AM78" s="62">
        <f t="shared" si="8"/>
        <v>0</v>
      </c>
      <c r="AN78" s="62">
        <f t="shared" si="8"/>
        <v>0</v>
      </c>
      <c r="AO78" s="62">
        <f t="shared" si="8"/>
        <v>0.5245328379412086</v>
      </c>
      <c r="AP78" s="62">
        <f t="shared" si="8"/>
        <v>0.3580486349395793</v>
      </c>
      <c r="AQ78" s="62">
        <f t="shared" si="8"/>
        <v>0.4541440645893781</v>
      </c>
      <c r="AR78" s="62">
        <f t="shared" si="8"/>
        <v>-3.925832665674717</v>
      </c>
      <c r="AS78" s="62">
        <f t="shared" si="8"/>
        <v>-0.7017543859649122</v>
      </c>
      <c r="AT78" s="62">
        <f t="shared" si="8"/>
        <v>-4.660133034203173</v>
      </c>
      <c r="AU78" s="62">
        <f t="shared" si="8"/>
        <v>6.023455021023385</v>
      </c>
      <c r="AV78" s="62">
        <f t="shared" si="8"/>
        <v>-4.81330840708075</v>
      </c>
      <c r="AW78" s="62">
        <f t="shared" si="8"/>
        <v>-0.6224206040361631</v>
      </c>
      <c r="AX78" s="62">
        <f t="shared" si="8"/>
        <v>-3.0433689915534816</v>
      </c>
      <c r="AY78" s="62">
        <f t="shared" si="8"/>
        <v>-3.9778721214460315</v>
      </c>
      <c r="AZ78" s="62">
        <f t="shared" si="8"/>
        <v>-1.714138371328354</v>
      </c>
      <c r="BA78" s="62">
        <f t="shared" si="5"/>
        <v>-5.899557989306593</v>
      </c>
    </row>
    <row r="79" spans="1:53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8"/>
        <v>#DIV/0!</v>
      </c>
      <c r="AL79" s="104" t="e">
        <f t="shared" si="8"/>
        <v>#DIV/0!</v>
      </c>
      <c r="AM79" s="104" t="e">
        <f t="shared" si="8"/>
        <v>#DIV/0!</v>
      </c>
      <c r="AN79" s="104" t="e">
        <f t="shared" si="8"/>
        <v>#DIV/0!</v>
      </c>
      <c r="AO79" s="104" t="e">
        <f t="shared" si="8"/>
        <v>#DIV/0!</v>
      </c>
      <c r="AP79" s="104" t="e">
        <f t="shared" si="8"/>
        <v>#DIV/0!</v>
      </c>
      <c r="AQ79" s="104" t="e">
        <f t="shared" si="8"/>
        <v>#DIV/0!</v>
      </c>
      <c r="AR79" s="104" t="e">
        <f t="shared" si="8"/>
        <v>#DIV/0!</v>
      </c>
      <c r="AS79" s="104" t="e">
        <f t="shared" si="8"/>
        <v>#DIV/0!</v>
      </c>
      <c r="AT79" s="104" t="e">
        <f t="shared" si="8"/>
        <v>#DIV/0!</v>
      </c>
      <c r="AU79" s="104" t="e">
        <f t="shared" si="8"/>
        <v>#DIV/0!</v>
      </c>
      <c r="AV79" s="104" t="e">
        <f t="shared" si="8"/>
        <v>#DIV/0!</v>
      </c>
      <c r="AW79" s="104" t="e">
        <f t="shared" si="8"/>
        <v>#DIV/0!</v>
      </c>
      <c r="AX79" s="104" t="e">
        <f t="shared" si="8"/>
        <v>#DIV/0!</v>
      </c>
      <c r="AY79" s="104" t="e">
        <f t="shared" si="8"/>
        <v>#DIV/0!</v>
      </c>
      <c r="AZ79" s="104" t="e">
        <f t="shared" si="8"/>
        <v>#DIV/0!</v>
      </c>
      <c r="BA79" s="104" t="e">
        <f t="shared" si="5"/>
        <v>#DIV/0!</v>
      </c>
    </row>
    <row r="80" spans="1:53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8"/>
        <v>#DIV/0!</v>
      </c>
      <c r="AL80" s="104" t="e">
        <f t="shared" si="8"/>
        <v>#DIV/0!</v>
      </c>
      <c r="AM80" s="104" t="e">
        <f t="shared" si="8"/>
        <v>#DIV/0!</v>
      </c>
      <c r="AN80" s="104" t="e">
        <f t="shared" si="8"/>
        <v>#DIV/0!</v>
      </c>
      <c r="AO80" s="104" t="e">
        <f t="shared" si="8"/>
        <v>#DIV/0!</v>
      </c>
      <c r="AP80" s="104" t="e">
        <f t="shared" si="8"/>
        <v>#DIV/0!</v>
      </c>
      <c r="AQ80" s="104" t="e">
        <f t="shared" si="8"/>
        <v>#DIV/0!</v>
      </c>
      <c r="AR80" s="104" t="e">
        <f t="shared" si="8"/>
        <v>#DIV/0!</v>
      </c>
      <c r="AS80" s="104" t="e">
        <f t="shared" si="8"/>
        <v>#DIV/0!</v>
      </c>
      <c r="AT80" s="104" t="e">
        <f t="shared" si="8"/>
        <v>#DIV/0!</v>
      </c>
      <c r="AU80" s="104" t="e">
        <f t="shared" si="8"/>
        <v>#DIV/0!</v>
      </c>
      <c r="AV80" s="104" t="e">
        <f t="shared" si="8"/>
        <v>#DIV/0!</v>
      </c>
      <c r="AW80" s="104" t="e">
        <f t="shared" si="8"/>
        <v>#DIV/0!</v>
      </c>
      <c r="AX80" s="104" t="e">
        <f t="shared" si="8"/>
        <v>#DIV/0!</v>
      </c>
      <c r="AY80" s="104" t="e">
        <f t="shared" si="8"/>
        <v>#DIV/0!</v>
      </c>
      <c r="AZ80" s="104" t="e">
        <f t="shared" si="8"/>
        <v>#DIV/0!</v>
      </c>
      <c r="BA80" s="104" t="e">
        <f t="shared" si="5"/>
        <v>#DIV/0!</v>
      </c>
    </row>
    <row r="81" spans="1:53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8"/>
        <v>#DIV/0!</v>
      </c>
      <c r="AL81" s="104" t="e">
        <f t="shared" si="8"/>
        <v>#DIV/0!</v>
      </c>
      <c r="AM81" s="104" t="e">
        <f t="shared" si="8"/>
        <v>#DIV/0!</v>
      </c>
      <c r="AN81" s="104" t="e">
        <f t="shared" si="8"/>
        <v>#DIV/0!</v>
      </c>
      <c r="AO81" s="104" t="e">
        <f t="shared" si="8"/>
        <v>#DIV/0!</v>
      </c>
      <c r="AP81" s="104" t="e">
        <f t="shared" si="8"/>
        <v>#DIV/0!</v>
      </c>
      <c r="AQ81" s="104" t="e">
        <f t="shared" si="8"/>
        <v>#DIV/0!</v>
      </c>
      <c r="AR81" s="104" t="e">
        <f t="shared" si="8"/>
        <v>#DIV/0!</v>
      </c>
      <c r="AS81" s="104" t="e">
        <f t="shared" si="8"/>
        <v>#DIV/0!</v>
      </c>
      <c r="AT81" s="104" t="e">
        <f t="shared" si="8"/>
        <v>#DIV/0!</v>
      </c>
      <c r="AU81" s="104" t="e">
        <f t="shared" si="8"/>
        <v>#DIV/0!</v>
      </c>
      <c r="AV81" s="104" t="e">
        <f t="shared" si="8"/>
        <v>#DIV/0!</v>
      </c>
      <c r="AW81" s="104" t="e">
        <f t="shared" si="8"/>
        <v>#DIV/0!</v>
      </c>
      <c r="AX81" s="104" t="e">
        <f t="shared" si="8"/>
        <v>#DIV/0!</v>
      </c>
      <c r="AY81" s="104" t="e">
        <f t="shared" si="8"/>
        <v>#DIV/0!</v>
      </c>
      <c r="AZ81" s="104" t="e">
        <f t="shared" si="8"/>
        <v>#DIV/0!</v>
      </c>
      <c r="BA81" s="104" t="e">
        <f t="shared" si="5"/>
        <v>#DIV/0!</v>
      </c>
    </row>
    <row r="82" spans="1:53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8"/>
        <v>#DIV/0!</v>
      </c>
      <c r="AL82" s="104" t="e">
        <f t="shared" si="8"/>
        <v>#DIV/0!</v>
      </c>
      <c r="AM82" s="104" t="e">
        <f t="shared" si="8"/>
        <v>#DIV/0!</v>
      </c>
      <c r="AN82" s="104" t="e">
        <f t="shared" si="8"/>
        <v>#DIV/0!</v>
      </c>
      <c r="AO82" s="104" t="e">
        <f t="shared" si="8"/>
        <v>#DIV/0!</v>
      </c>
      <c r="AP82" s="104" t="e">
        <f t="shared" si="8"/>
        <v>#DIV/0!</v>
      </c>
      <c r="AQ82" s="104" t="e">
        <f t="shared" si="8"/>
        <v>#DIV/0!</v>
      </c>
      <c r="AR82" s="104" t="e">
        <f t="shared" si="8"/>
        <v>#DIV/0!</v>
      </c>
      <c r="AS82" s="104" t="e">
        <f t="shared" si="8"/>
        <v>#DIV/0!</v>
      </c>
      <c r="AT82" s="104" t="e">
        <f t="shared" si="8"/>
        <v>#DIV/0!</v>
      </c>
      <c r="AU82" s="104" t="e">
        <f t="shared" si="8"/>
        <v>#DIV/0!</v>
      </c>
      <c r="AV82" s="104" t="e">
        <f t="shared" si="8"/>
        <v>#DIV/0!</v>
      </c>
      <c r="AW82" s="104" t="e">
        <f t="shared" si="8"/>
        <v>#DIV/0!</v>
      </c>
      <c r="AX82" s="104" t="e">
        <f t="shared" si="8"/>
        <v>#DIV/0!</v>
      </c>
      <c r="AY82" s="104" t="e">
        <f t="shared" si="8"/>
        <v>#DIV/0!</v>
      </c>
      <c r="AZ82" s="104" t="e">
        <f t="shared" si="8"/>
        <v>#DIV/0!</v>
      </c>
      <c r="BA82" s="104" t="e">
        <f t="shared" si="5"/>
        <v>#DIV/0!</v>
      </c>
    </row>
    <row r="83" spans="1:53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8"/>
        <v>#DIV/0!</v>
      </c>
      <c r="AL83" s="104" t="e">
        <f t="shared" si="8"/>
        <v>#DIV/0!</v>
      </c>
      <c r="AM83" s="104" t="e">
        <f t="shared" si="8"/>
        <v>#DIV/0!</v>
      </c>
      <c r="AN83" s="104" t="e">
        <f t="shared" si="8"/>
        <v>#DIV/0!</v>
      </c>
      <c r="AO83" s="104" t="e">
        <f t="shared" si="8"/>
        <v>#DIV/0!</v>
      </c>
      <c r="AP83" s="104" t="e">
        <f t="shared" si="8"/>
        <v>#DIV/0!</v>
      </c>
      <c r="AQ83" s="104" t="e">
        <f t="shared" si="8"/>
        <v>#DIV/0!</v>
      </c>
      <c r="AR83" s="104" t="e">
        <f t="shared" si="8"/>
        <v>#DIV/0!</v>
      </c>
      <c r="AS83" s="104" t="e">
        <f t="shared" si="8"/>
        <v>#DIV/0!</v>
      </c>
      <c r="AT83" s="104" t="e">
        <f t="shared" si="8"/>
        <v>#DIV/0!</v>
      </c>
      <c r="AU83" s="104" t="e">
        <f t="shared" si="8"/>
        <v>#DIV/0!</v>
      </c>
      <c r="AV83" s="104" t="e">
        <f t="shared" si="8"/>
        <v>#DIV/0!</v>
      </c>
      <c r="AW83" s="104" t="e">
        <f t="shared" si="8"/>
        <v>#DIV/0!</v>
      </c>
      <c r="AX83" s="104" t="e">
        <f t="shared" si="8"/>
        <v>#DIV/0!</v>
      </c>
      <c r="AY83" s="104" t="e">
        <f t="shared" si="8"/>
        <v>#DIV/0!</v>
      </c>
      <c r="AZ83" s="104" t="e">
        <f t="shared" si="8"/>
        <v>#DIV/0!</v>
      </c>
      <c r="BA83" s="104" t="e">
        <f t="shared" si="5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8"/>
        <v>#DIV/0!</v>
      </c>
      <c r="AL84" s="62" t="e">
        <f t="shared" si="8"/>
        <v>#DIV/0!</v>
      </c>
      <c r="AM84" s="62" t="e">
        <f t="shared" si="8"/>
        <v>#DIV/0!</v>
      </c>
      <c r="AN84" s="62" t="e">
        <f t="shared" si="8"/>
        <v>#DIV/0!</v>
      </c>
      <c r="AO84" s="62" t="e">
        <f t="shared" si="8"/>
        <v>#DIV/0!</v>
      </c>
      <c r="AP84" s="62" t="e">
        <f t="shared" si="8"/>
        <v>#DIV/0!</v>
      </c>
      <c r="AQ84" s="62" t="e">
        <f t="shared" si="8"/>
        <v>#DIV/0!</v>
      </c>
      <c r="AR84" s="62" t="e">
        <f t="shared" si="8"/>
        <v>#DIV/0!</v>
      </c>
      <c r="AS84" s="62" t="e">
        <f t="shared" si="8"/>
        <v>#DIV/0!</v>
      </c>
      <c r="AT84" s="62" t="e">
        <f t="shared" si="8"/>
        <v>#DIV/0!</v>
      </c>
      <c r="AU84" s="62" t="e">
        <f t="shared" si="8"/>
        <v>#DIV/0!</v>
      </c>
      <c r="AV84" s="62" t="e">
        <f t="shared" si="8"/>
        <v>#DIV/0!</v>
      </c>
      <c r="AW84" s="62" t="e">
        <f t="shared" si="8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8"/>
        <v>#DIV/0!</v>
      </c>
      <c r="AL85" s="104" t="e">
        <f t="shared" si="8"/>
        <v>#DIV/0!</v>
      </c>
      <c r="AM85" s="104" t="e">
        <f t="shared" si="8"/>
        <v>#DIV/0!</v>
      </c>
      <c r="AN85" s="104" t="e">
        <f t="shared" si="8"/>
        <v>#DIV/0!</v>
      </c>
      <c r="AO85" s="104" t="e">
        <f t="shared" si="8"/>
        <v>#DIV/0!</v>
      </c>
      <c r="AP85" s="104" t="e">
        <f t="shared" si="8"/>
        <v>#DIV/0!</v>
      </c>
      <c r="AQ85" s="104" t="e">
        <f t="shared" si="8"/>
        <v>#DIV/0!</v>
      </c>
      <c r="AR85" s="104" t="e">
        <f t="shared" si="8"/>
        <v>#DIV/0!</v>
      </c>
      <c r="AS85" s="104" t="e">
        <f t="shared" si="8"/>
        <v>#DIV/0!</v>
      </c>
      <c r="AT85" s="104" t="e">
        <f t="shared" si="8"/>
        <v>#DIV/0!</v>
      </c>
      <c r="AU85" s="104" t="e">
        <f t="shared" si="8"/>
        <v>#DIV/0!</v>
      </c>
      <c r="AV85" s="104" t="e">
        <f t="shared" si="8"/>
        <v>#DIV/0!</v>
      </c>
      <c r="AW85" s="104" t="e">
        <f t="shared" si="8"/>
        <v>#DIV/0!</v>
      </c>
      <c r="AX85" s="104" t="e">
        <f t="shared" si="8"/>
        <v>#DIV/0!</v>
      </c>
      <c r="AY85" s="104" t="e">
        <f t="shared" si="8"/>
        <v>#DIV/0!</v>
      </c>
      <c r="AZ85" s="104" t="e">
        <f t="shared" si="8"/>
        <v>#DIV/0!</v>
      </c>
      <c r="BA85" s="104" t="e">
        <f t="shared" si="5"/>
        <v>#DIV/0!</v>
      </c>
    </row>
    <row r="86" spans="1:53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8"/>
        <v>#DIV/0!</v>
      </c>
      <c r="AL86" s="104" t="e">
        <f t="shared" si="8"/>
        <v>#DIV/0!</v>
      </c>
      <c r="AM86" s="104" t="e">
        <f t="shared" si="8"/>
        <v>#DIV/0!</v>
      </c>
      <c r="AN86" s="104" t="e">
        <f t="shared" si="8"/>
        <v>#DIV/0!</v>
      </c>
      <c r="AO86" s="104" t="e">
        <f t="shared" si="8"/>
        <v>#DIV/0!</v>
      </c>
      <c r="AP86" s="104" t="e">
        <f t="shared" si="8"/>
        <v>#DIV/0!</v>
      </c>
      <c r="AQ86" s="104" t="e">
        <f t="shared" si="8"/>
        <v>#DIV/0!</v>
      </c>
      <c r="AR86" s="104" t="e">
        <f t="shared" si="8"/>
        <v>#DIV/0!</v>
      </c>
      <c r="AS86" s="104" t="e">
        <f t="shared" si="8"/>
        <v>#DIV/0!</v>
      </c>
      <c r="AT86" s="104" t="e">
        <f t="shared" si="8"/>
        <v>#DIV/0!</v>
      </c>
      <c r="AU86" s="104" t="e">
        <f t="shared" si="8"/>
        <v>#DIV/0!</v>
      </c>
      <c r="AV86" s="104" t="e">
        <f t="shared" si="8"/>
        <v>#DIV/0!</v>
      </c>
      <c r="AW86" s="104" t="e">
        <f t="shared" si="8"/>
        <v>#DIV/0!</v>
      </c>
      <c r="AX86" s="104" t="e">
        <f t="shared" si="8"/>
        <v>#DIV/0!</v>
      </c>
      <c r="AY86" s="104" t="e">
        <f t="shared" si="8"/>
        <v>#DIV/0!</v>
      </c>
      <c r="AZ86" s="104" t="e">
        <f t="shared" si="8"/>
        <v>#DIV/0!</v>
      </c>
      <c r="BA86" s="104" t="e">
        <f t="shared" si="5"/>
        <v>#DIV/0!</v>
      </c>
    </row>
    <row r="87" spans="1:53" ht="15">
      <c r="A87" s="60">
        <v>80</v>
      </c>
      <c r="B87" s="60" t="s">
        <v>79</v>
      </c>
      <c r="C87" s="441">
        <v>300</v>
      </c>
      <c r="D87" s="441">
        <v>0</v>
      </c>
      <c r="E87" s="441">
        <v>97</v>
      </c>
      <c r="F87" s="441">
        <v>203</v>
      </c>
      <c r="G87" s="441">
        <v>15</v>
      </c>
      <c r="H87" s="441">
        <v>0</v>
      </c>
      <c r="I87" s="441">
        <v>0</v>
      </c>
      <c r="J87" s="442">
        <v>1265920</v>
      </c>
      <c r="K87" s="442">
        <v>2238</v>
      </c>
      <c r="L87" s="442">
        <v>2101712</v>
      </c>
      <c r="M87" s="442">
        <v>1.07</v>
      </c>
      <c r="N87" s="442">
        <v>696.97</v>
      </c>
      <c r="O87" s="443">
        <v>767050</v>
      </c>
      <c r="P87" s="425">
        <v>1345897</v>
      </c>
      <c r="Q87" s="425">
        <v>553503</v>
      </c>
      <c r="R87" s="442">
        <v>479</v>
      </c>
      <c r="S87" s="442">
        <v>90.87</v>
      </c>
      <c r="T87" s="150">
        <v>300</v>
      </c>
      <c r="U87" s="150">
        <v>0</v>
      </c>
      <c r="V87" s="151">
        <v>97</v>
      </c>
      <c r="W87" s="150">
        <v>203</v>
      </c>
      <c r="X87" s="150">
        <v>15</v>
      </c>
      <c r="Y87" s="150">
        <v>0</v>
      </c>
      <c r="Z87" s="150">
        <v>0</v>
      </c>
      <c r="AA87" s="151">
        <v>1278864</v>
      </c>
      <c r="AB87" s="150">
        <v>2302</v>
      </c>
      <c r="AC87" s="150">
        <v>2121805</v>
      </c>
      <c r="AD87" s="152">
        <v>1.14</v>
      </c>
      <c r="AE87" s="152">
        <v>674.87</v>
      </c>
      <c r="AF87" s="151">
        <v>763351</v>
      </c>
      <c r="AG87" s="151">
        <v>1358406</v>
      </c>
      <c r="AH87" s="151">
        <v>537389</v>
      </c>
      <c r="AI87" s="152">
        <v>479.02708183600015</v>
      </c>
      <c r="AJ87" s="152">
        <v>89.04248289099986</v>
      </c>
      <c r="AK87" s="62">
        <f aca="true" t="shared" si="9" ref="AK87:AZ89">(C87-T87)/T87*100</f>
        <v>0</v>
      </c>
      <c r="AL87" s="62" t="e">
        <f t="shared" si="9"/>
        <v>#DIV/0!</v>
      </c>
      <c r="AM87" s="62">
        <f t="shared" si="9"/>
        <v>0</v>
      </c>
      <c r="AN87" s="62">
        <f t="shared" si="9"/>
        <v>0</v>
      </c>
      <c r="AO87" s="62">
        <f t="shared" si="9"/>
        <v>0</v>
      </c>
      <c r="AP87" s="62" t="e">
        <f t="shared" si="9"/>
        <v>#DIV/0!</v>
      </c>
      <c r="AQ87" s="62" t="e">
        <f t="shared" si="9"/>
        <v>#DIV/0!</v>
      </c>
      <c r="AR87" s="62">
        <f t="shared" si="9"/>
        <v>-1.01214828159992</v>
      </c>
      <c r="AS87" s="62">
        <f t="shared" si="9"/>
        <v>-2.780191138140747</v>
      </c>
      <c r="AT87" s="62">
        <f t="shared" si="9"/>
        <v>-0.9469767485702031</v>
      </c>
      <c r="AU87" s="102">
        <f t="shared" si="9"/>
        <v>-6.140350877192969</v>
      </c>
      <c r="AV87" s="62">
        <f t="shared" si="9"/>
        <v>3.2747047579533866</v>
      </c>
      <c r="AW87" s="62">
        <f t="shared" si="9"/>
        <v>0.4845739378084263</v>
      </c>
      <c r="AX87" s="62">
        <f t="shared" si="9"/>
        <v>-0.9208587123437324</v>
      </c>
      <c r="AY87" s="62">
        <f t="shared" si="9"/>
        <v>2.9985727285076544</v>
      </c>
      <c r="AZ87" s="62">
        <f t="shared" si="9"/>
        <v>-0.005653508335343272</v>
      </c>
      <c r="BA87" s="62">
        <f t="shared" si="5"/>
        <v>2.0524103210792886</v>
      </c>
    </row>
    <row r="88" spans="1:53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9"/>
        <v>#DIV/0!</v>
      </c>
      <c r="AL88" s="104" t="e">
        <f t="shared" si="9"/>
        <v>#DIV/0!</v>
      </c>
      <c r="AM88" s="104" t="e">
        <f t="shared" si="9"/>
        <v>#DIV/0!</v>
      </c>
      <c r="AN88" s="104" t="e">
        <f t="shared" si="9"/>
        <v>#DIV/0!</v>
      </c>
      <c r="AO88" s="104" t="e">
        <f t="shared" si="9"/>
        <v>#DIV/0!</v>
      </c>
      <c r="AP88" s="104" t="e">
        <f t="shared" si="9"/>
        <v>#DIV/0!</v>
      </c>
      <c r="AQ88" s="104" t="e">
        <f t="shared" si="9"/>
        <v>#DIV/0!</v>
      </c>
      <c r="AR88" s="104" t="e">
        <f t="shared" si="9"/>
        <v>#DIV/0!</v>
      </c>
      <c r="AS88" s="104" t="e">
        <f t="shared" si="9"/>
        <v>#DIV/0!</v>
      </c>
      <c r="AT88" s="104" t="e">
        <f t="shared" si="9"/>
        <v>#DIV/0!</v>
      </c>
      <c r="AU88" s="104" t="e">
        <f t="shared" si="9"/>
        <v>#DIV/0!</v>
      </c>
      <c r="AV88" s="104" t="e">
        <f t="shared" si="9"/>
        <v>#DIV/0!</v>
      </c>
      <c r="AW88" s="104" t="e">
        <f t="shared" si="9"/>
        <v>#DIV/0!</v>
      </c>
      <c r="AX88" s="104" t="e">
        <f t="shared" si="9"/>
        <v>#DIV/0!</v>
      </c>
      <c r="AY88" s="104" t="e">
        <f t="shared" si="9"/>
        <v>#DIV/0!</v>
      </c>
      <c r="AZ88" s="104" t="e">
        <f t="shared" si="9"/>
        <v>#DIV/0!</v>
      </c>
      <c r="BA88" s="104" t="e">
        <f t="shared" si="5"/>
        <v>#DIV/0!</v>
      </c>
    </row>
    <row r="89" spans="1:53" ht="15">
      <c r="A89" s="103">
        <v>82</v>
      </c>
      <c r="B89" s="103" t="s">
        <v>116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 t="e">
        <f t="shared" si="9"/>
        <v>#DIV/0!</v>
      </c>
      <c r="AL89" s="104" t="e">
        <f t="shared" si="9"/>
        <v>#DIV/0!</v>
      </c>
      <c r="AM89" s="104" t="e">
        <f t="shared" si="9"/>
        <v>#DIV/0!</v>
      </c>
      <c r="AN89" s="104" t="e">
        <f t="shared" si="9"/>
        <v>#DIV/0!</v>
      </c>
      <c r="AO89" s="104" t="e">
        <f t="shared" si="9"/>
        <v>#DIV/0!</v>
      </c>
      <c r="AP89" s="104" t="e">
        <f t="shared" si="9"/>
        <v>#DIV/0!</v>
      </c>
      <c r="AQ89" s="104" t="e">
        <f t="shared" si="9"/>
        <v>#DIV/0!</v>
      </c>
      <c r="AR89" s="104" t="e">
        <f t="shared" si="9"/>
        <v>#DIV/0!</v>
      </c>
      <c r="AS89" s="104" t="e">
        <f t="shared" si="9"/>
        <v>#DIV/0!</v>
      </c>
      <c r="AT89" s="104" t="e">
        <f t="shared" si="9"/>
        <v>#DIV/0!</v>
      </c>
      <c r="AU89" s="104" t="e">
        <f t="shared" si="9"/>
        <v>#DIV/0!</v>
      </c>
      <c r="AV89" s="104" t="e">
        <f t="shared" si="9"/>
        <v>#DIV/0!</v>
      </c>
      <c r="AW89" s="104" t="e">
        <f t="shared" si="9"/>
        <v>#DIV/0!</v>
      </c>
      <c r="AX89" s="104" t="e">
        <f t="shared" si="9"/>
        <v>#DIV/0!</v>
      </c>
      <c r="AY89" s="104" t="e">
        <f t="shared" si="9"/>
        <v>#DIV/0!</v>
      </c>
      <c r="AZ89" s="104" t="e">
        <f t="shared" si="5"/>
        <v>#DIV/0!</v>
      </c>
      <c r="BA89" s="104" t="e">
        <f t="shared" si="5"/>
        <v>#DIV/0!</v>
      </c>
    </row>
  </sheetData>
  <sheetProtection/>
  <mergeCells count="38">
    <mergeCell ref="AR2:AV2"/>
    <mergeCell ref="AX3:AY3"/>
    <mergeCell ref="AZ3:BA3"/>
    <mergeCell ref="B5:S5"/>
    <mergeCell ref="AU3:AV3"/>
    <mergeCell ref="AK2:AL2"/>
    <mergeCell ref="AM2:AN2"/>
    <mergeCell ref="AO2:AP2"/>
    <mergeCell ref="AQ2:AQ3"/>
    <mergeCell ref="AW2:BA2"/>
    <mergeCell ref="AS3:AT3"/>
    <mergeCell ref="AK1:BA1"/>
    <mergeCell ref="B2:B3"/>
    <mergeCell ref="C2:D2"/>
    <mergeCell ref="E2:F2"/>
    <mergeCell ref="G2:H2"/>
    <mergeCell ref="I2:I3"/>
    <mergeCell ref="J2:N2"/>
    <mergeCell ref="K3:L3"/>
    <mergeCell ref="M3:N3"/>
    <mergeCell ref="A1:A7"/>
    <mergeCell ref="B1:S1"/>
    <mergeCell ref="T1:AJ1"/>
    <mergeCell ref="X2:Y2"/>
    <mergeCell ref="Z2:Z3"/>
    <mergeCell ref="AF2:AJ2"/>
    <mergeCell ref="AG3:AH3"/>
    <mergeCell ref="AI3:AJ3"/>
    <mergeCell ref="P3:Q3"/>
    <mergeCell ref="R3:S3"/>
    <mergeCell ref="B6:S6"/>
    <mergeCell ref="B7:S7"/>
    <mergeCell ref="O2:S2"/>
    <mergeCell ref="T2:U2"/>
    <mergeCell ref="V2:W2"/>
    <mergeCell ref="AA2:AE2"/>
    <mergeCell ref="AB3:AC3"/>
    <mergeCell ref="AD3:A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B1">
      <selection activeCell="C71" sqref="C71:G71"/>
    </sheetView>
  </sheetViews>
  <sheetFormatPr defaultColWidth="11.8515625" defaultRowHeight="15"/>
  <cols>
    <col min="1" max="1" width="5.00390625" style="0" customWidth="1"/>
    <col min="2" max="2" width="28.00390625" style="0" customWidth="1"/>
    <col min="3" max="3" width="7.28125" style="0" customWidth="1"/>
    <col min="4" max="4" width="6.28125" style="0" customWidth="1"/>
    <col min="5" max="5" width="7.7109375" style="0" customWidth="1"/>
    <col min="6" max="6" width="8.140625" style="0" customWidth="1"/>
    <col min="7" max="7" width="8.28125" style="0" customWidth="1"/>
    <col min="8" max="8" width="7.140625" style="0" customWidth="1"/>
    <col min="9" max="9" width="9.8515625" style="0" customWidth="1"/>
    <col min="10" max="10" width="9.421875" style="0" customWidth="1"/>
    <col min="11" max="11" width="7.28125" style="0" customWidth="1"/>
    <col min="12" max="12" width="9.7109375" style="0" customWidth="1"/>
    <col min="13" max="13" width="8.00390625" style="0" customWidth="1"/>
    <col min="14" max="14" width="9.8515625" style="0" customWidth="1"/>
    <col min="15" max="15" width="10.57421875" style="0" customWidth="1"/>
    <col min="16" max="16" width="10.421875" style="0" customWidth="1"/>
    <col min="17" max="17" width="9.7109375" style="0" customWidth="1"/>
    <col min="18" max="18" width="9.8515625" style="0" customWidth="1"/>
    <col min="19" max="19" width="9.7109375" style="0" customWidth="1"/>
  </cols>
  <sheetData>
    <row r="1" spans="1:19" ht="18.75">
      <c r="A1" s="60"/>
      <c r="B1" s="920" t="s">
        <v>131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9" ht="15.75">
      <c r="A2" s="60"/>
      <c r="B2" s="921" t="s">
        <v>0</v>
      </c>
      <c r="C2" s="921" t="s">
        <v>1</v>
      </c>
      <c r="D2" s="921"/>
      <c r="E2" s="921" t="s">
        <v>1</v>
      </c>
      <c r="F2" s="921"/>
      <c r="G2" s="921" t="s">
        <v>2</v>
      </c>
      <c r="H2" s="921"/>
      <c r="I2" s="924" t="s">
        <v>3</v>
      </c>
      <c r="J2" s="921" t="s">
        <v>4</v>
      </c>
      <c r="K2" s="921"/>
      <c r="L2" s="921"/>
      <c r="M2" s="921"/>
      <c r="N2" s="921"/>
      <c r="O2" s="921" t="s">
        <v>5</v>
      </c>
      <c r="P2" s="921"/>
      <c r="Q2" s="921"/>
      <c r="R2" s="921"/>
      <c r="S2" s="921"/>
    </row>
    <row r="3" spans="1:19" ht="90">
      <c r="A3" s="60"/>
      <c r="B3" s="92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7</v>
      </c>
      <c r="I3" s="925"/>
      <c r="J3" s="1" t="s">
        <v>11</v>
      </c>
      <c r="K3" s="929" t="s">
        <v>12</v>
      </c>
      <c r="L3" s="929"/>
      <c r="M3" s="922" t="s">
        <v>13</v>
      </c>
      <c r="N3" s="923"/>
      <c r="O3" s="2" t="s">
        <v>11</v>
      </c>
      <c r="P3" s="922" t="s">
        <v>12</v>
      </c>
      <c r="Q3" s="923"/>
      <c r="R3" s="922" t="s">
        <v>13</v>
      </c>
      <c r="S3" s="923"/>
    </row>
    <row r="4" spans="1:19" ht="15">
      <c r="A4" s="3"/>
      <c r="B4" s="4"/>
      <c r="C4" s="5"/>
      <c r="D4" s="5"/>
      <c r="E4" s="5"/>
      <c r="F4" s="5"/>
      <c r="G4" s="5"/>
      <c r="H4" s="5"/>
      <c r="I4" s="5"/>
      <c r="J4" s="5"/>
      <c r="K4" s="6" t="s">
        <v>14</v>
      </c>
      <c r="L4" s="6" t="s">
        <v>2</v>
      </c>
      <c r="M4" s="6" t="s">
        <v>14</v>
      </c>
      <c r="N4" s="6" t="s">
        <v>2</v>
      </c>
      <c r="O4" s="6"/>
      <c r="P4" s="6" t="s">
        <v>14</v>
      </c>
      <c r="Q4" s="6" t="s">
        <v>2</v>
      </c>
      <c r="R4" s="6" t="s">
        <v>14</v>
      </c>
      <c r="S4" s="6" t="s">
        <v>2</v>
      </c>
    </row>
    <row r="5" spans="1:25" ht="15">
      <c r="A5" s="3"/>
      <c r="B5" s="928" t="s">
        <v>15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X5" t="s">
        <v>141</v>
      </c>
      <c r="Y5" t="s">
        <v>142</v>
      </c>
    </row>
    <row r="6" spans="1:19" ht="15">
      <c r="A6" s="3"/>
      <c r="B6" s="928" t="s">
        <v>16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19" ht="15">
      <c r="A7" s="7" t="s">
        <v>17</v>
      </c>
      <c r="B7" s="928" t="s">
        <v>18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</row>
    <row r="8" spans="1:26" ht="15">
      <c r="A8" s="3">
        <v>1</v>
      </c>
      <c r="B8" s="8" t="s">
        <v>19</v>
      </c>
      <c r="C8" s="362">
        <v>316</v>
      </c>
      <c r="D8" s="362">
        <v>0</v>
      </c>
      <c r="E8" s="362">
        <v>207</v>
      </c>
      <c r="F8" s="362">
        <v>109</v>
      </c>
      <c r="G8" s="362">
        <v>2</v>
      </c>
      <c r="H8" s="362">
        <v>0</v>
      </c>
      <c r="I8" s="554">
        <v>0</v>
      </c>
      <c r="J8" s="362">
        <v>0</v>
      </c>
      <c r="K8" s="362">
        <v>0</v>
      </c>
      <c r="L8" s="362">
        <v>0</v>
      </c>
      <c r="M8" s="529">
        <v>0</v>
      </c>
      <c r="N8" s="529">
        <v>0</v>
      </c>
      <c r="O8" s="362">
        <v>1412327</v>
      </c>
      <c r="P8" s="362">
        <v>2145913</v>
      </c>
      <c r="Q8" s="362">
        <v>84023</v>
      </c>
      <c r="R8" s="529">
        <v>492.14</v>
      </c>
      <c r="S8" s="529">
        <v>15.13</v>
      </c>
      <c r="V8" s="8" t="s">
        <v>19</v>
      </c>
      <c r="X8" s="362">
        <v>0</v>
      </c>
      <c r="Y8" s="648">
        <v>0</v>
      </c>
      <c r="Z8">
        <f>X8-Y8</f>
        <v>0</v>
      </c>
    </row>
    <row r="9" spans="1:26" ht="15">
      <c r="A9" s="3">
        <v>2</v>
      </c>
      <c r="B9" s="8" t="s">
        <v>20</v>
      </c>
      <c r="C9" s="648">
        <v>1063</v>
      </c>
      <c r="D9" s="648">
        <v>0</v>
      </c>
      <c r="E9" s="648">
        <v>501</v>
      </c>
      <c r="F9" s="648">
        <v>562</v>
      </c>
      <c r="G9" s="648">
        <v>2335</v>
      </c>
      <c r="H9" s="648">
        <v>0</v>
      </c>
      <c r="I9" s="648">
        <v>1779</v>
      </c>
      <c r="J9" s="648">
        <v>122010</v>
      </c>
      <c r="K9" s="648">
        <v>7856</v>
      </c>
      <c r="L9" s="648">
        <v>119750</v>
      </c>
      <c r="M9" s="648">
        <v>3.25</v>
      </c>
      <c r="N9" s="648">
        <v>32.29</v>
      </c>
      <c r="O9" s="666">
        <v>7256876</v>
      </c>
      <c r="P9" s="666">
        <v>10404297</v>
      </c>
      <c r="Q9" s="648">
        <v>389882</v>
      </c>
      <c r="R9" s="656">
        <v>1859.8</v>
      </c>
      <c r="S9" s="656">
        <v>63.79</v>
      </c>
      <c r="V9" s="8" t="s">
        <v>20</v>
      </c>
      <c r="X9" s="665">
        <v>122010</v>
      </c>
      <c r="Y9" s="648">
        <v>122010</v>
      </c>
      <c r="Z9">
        <f aca="true" t="shared" si="0" ref="Z9:Z70">X9-Y9</f>
        <v>0</v>
      </c>
    </row>
    <row r="10" spans="1:26" ht="15">
      <c r="A10" s="3">
        <v>3</v>
      </c>
      <c r="B10" s="8" t="s">
        <v>21</v>
      </c>
      <c r="C10" s="26">
        <v>2172</v>
      </c>
      <c r="D10" s="26">
        <v>0</v>
      </c>
      <c r="E10" s="26">
        <v>1477</v>
      </c>
      <c r="F10" s="26">
        <v>695</v>
      </c>
      <c r="G10" s="26">
        <v>4047</v>
      </c>
      <c r="H10" s="26">
        <v>0</v>
      </c>
      <c r="I10" s="26">
        <v>4047</v>
      </c>
      <c r="J10" s="541">
        <v>68325</v>
      </c>
      <c r="K10" s="541">
        <v>964</v>
      </c>
      <c r="L10" s="26">
        <v>88809</v>
      </c>
      <c r="M10" s="542">
        <v>0.34</v>
      </c>
      <c r="N10" s="543">
        <v>22.52</v>
      </c>
      <c r="O10" s="26">
        <v>8610951</v>
      </c>
      <c r="P10" s="544">
        <v>7963797</v>
      </c>
      <c r="Q10" s="26">
        <v>686496</v>
      </c>
      <c r="R10" s="296">
        <v>3138.8445263659996</v>
      </c>
      <c r="S10" s="296">
        <v>96.247998842</v>
      </c>
      <c r="V10" s="8" t="s">
        <v>21</v>
      </c>
      <c r="X10" s="541">
        <v>68325</v>
      </c>
      <c r="Y10" s="674">
        <v>68325</v>
      </c>
      <c r="Z10">
        <f t="shared" si="0"/>
        <v>0</v>
      </c>
    </row>
    <row r="11" spans="1:26" ht="15">
      <c r="A11" s="3">
        <v>4</v>
      </c>
      <c r="B11" s="8" t="s">
        <v>22</v>
      </c>
      <c r="C11" s="545">
        <v>1740</v>
      </c>
      <c r="D11" s="545">
        <v>0</v>
      </c>
      <c r="E11" s="545">
        <v>879</v>
      </c>
      <c r="F11" s="545">
        <v>861</v>
      </c>
      <c r="G11" s="545">
        <v>1934</v>
      </c>
      <c r="H11" s="545">
        <v>501</v>
      </c>
      <c r="I11" s="545">
        <v>2435</v>
      </c>
      <c r="J11" s="545">
        <v>120587</v>
      </c>
      <c r="K11" s="545">
        <v>9289</v>
      </c>
      <c r="L11" s="545">
        <v>97360</v>
      </c>
      <c r="M11" s="546">
        <v>6.32</v>
      </c>
      <c r="N11" s="546">
        <v>26.13</v>
      </c>
      <c r="O11" s="545">
        <v>11320069</v>
      </c>
      <c r="P11" s="545">
        <v>10712907</v>
      </c>
      <c r="Q11" s="545">
        <v>580884</v>
      </c>
      <c r="R11" s="546">
        <v>2062.13</v>
      </c>
      <c r="S11" s="546">
        <v>83.24</v>
      </c>
      <c r="V11" s="8" t="s">
        <v>22</v>
      </c>
      <c r="X11" s="545">
        <v>120587</v>
      </c>
      <c r="Y11" s="3">
        <v>120587</v>
      </c>
      <c r="Z11">
        <f t="shared" si="0"/>
        <v>0</v>
      </c>
    </row>
    <row r="12" spans="1:26" ht="15">
      <c r="A12" s="3">
        <v>5</v>
      </c>
      <c r="B12" s="8" t="s">
        <v>23</v>
      </c>
      <c r="C12" s="548">
        <v>505</v>
      </c>
      <c r="D12" s="548">
        <v>0</v>
      </c>
      <c r="E12" s="547">
        <v>363</v>
      </c>
      <c r="F12" s="547">
        <v>142</v>
      </c>
      <c r="G12" s="547">
        <v>77</v>
      </c>
      <c r="H12" s="547">
        <v>404</v>
      </c>
      <c r="I12" s="547">
        <v>481</v>
      </c>
      <c r="J12" s="568">
        <v>26484</v>
      </c>
      <c r="K12" s="568">
        <v>175</v>
      </c>
      <c r="L12" s="569">
        <v>19149</v>
      </c>
      <c r="M12" s="569">
        <v>0.06</v>
      </c>
      <c r="N12" s="569">
        <v>4.15</v>
      </c>
      <c r="O12" s="547">
        <v>2728528</v>
      </c>
      <c r="P12" s="547">
        <v>2860984</v>
      </c>
      <c r="Q12" s="547">
        <v>244342</v>
      </c>
      <c r="R12" s="549">
        <v>704.52165</v>
      </c>
      <c r="S12" s="549">
        <v>31.335399037000002</v>
      </c>
      <c r="V12" s="8" t="s">
        <v>23</v>
      </c>
      <c r="X12" s="568">
        <v>26484</v>
      </c>
      <c r="Y12" s="675">
        <v>26484</v>
      </c>
      <c r="Z12">
        <f t="shared" si="0"/>
        <v>0</v>
      </c>
    </row>
    <row r="13" spans="1:26" ht="15">
      <c r="A13" s="3">
        <v>6</v>
      </c>
      <c r="B13" s="8" t="s">
        <v>24</v>
      </c>
      <c r="C13" s="505">
        <v>3120</v>
      </c>
      <c r="D13" s="505">
        <v>0</v>
      </c>
      <c r="E13" s="505">
        <v>1546</v>
      </c>
      <c r="F13" s="505">
        <v>1574</v>
      </c>
      <c r="G13" s="505">
        <v>1058</v>
      </c>
      <c r="H13" s="505">
        <v>0</v>
      </c>
      <c r="I13" s="505">
        <v>810</v>
      </c>
      <c r="J13" s="505">
        <v>57034</v>
      </c>
      <c r="K13" s="505">
        <v>9136</v>
      </c>
      <c r="L13" s="505">
        <v>88654</v>
      </c>
      <c r="M13" s="506">
        <v>4.21</v>
      </c>
      <c r="N13" s="506">
        <v>20.64</v>
      </c>
      <c r="O13" s="505">
        <v>7535555</v>
      </c>
      <c r="P13" s="505">
        <v>7489659</v>
      </c>
      <c r="Q13" s="505">
        <v>494469</v>
      </c>
      <c r="R13" s="506">
        <v>2874.65</v>
      </c>
      <c r="S13" s="506">
        <v>117.05</v>
      </c>
      <c r="V13" s="8" t="s">
        <v>24</v>
      </c>
      <c r="X13" s="505">
        <v>57034</v>
      </c>
      <c r="Y13" s="648">
        <v>57034</v>
      </c>
      <c r="Z13">
        <f t="shared" si="0"/>
        <v>0</v>
      </c>
    </row>
    <row r="14" spans="1:26" ht="15.75">
      <c r="A14" s="3">
        <v>7</v>
      </c>
      <c r="B14" s="8" t="s">
        <v>25</v>
      </c>
      <c r="C14" s="643">
        <v>1872</v>
      </c>
      <c r="D14" s="643">
        <v>0</v>
      </c>
      <c r="E14" s="643">
        <v>1022</v>
      </c>
      <c r="F14" s="643">
        <v>850</v>
      </c>
      <c r="G14" s="643">
        <v>0</v>
      </c>
      <c r="H14" s="643">
        <v>0</v>
      </c>
      <c r="I14" s="644">
        <v>3863</v>
      </c>
      <c r="J14" s="662">
        <v>55305</v>
      </c>
      <c r="K14" s="660">
        <v>225</v>
      </c>
      <c r="L14" s="662">
        <v>48512</v>
      </c>
      <c r="M14" s="657">
        <v>0.09</v>
      </c>
      <c r="N14" s="659">
        <v>1.94</v>
      </c>
      <c r="O14" s="657">
        <v>5279416</v>
      </c>
      <c r="P14" s="627">
        <v>8709389</v>
      </c>
      <c r="Q14" s="657">
        <v>110073</v>
      </c>
      <c r="R14" s="628">
        <v>2274.73</v>
      </c>
      <c r="S14" s="658">
        <v>26.3</v>
      </c>
      <c r="V14" s="8" t="s">
        <v>25</v>
      </c>
      <c r="X14" s="662">
        <v>55305</v>
      </c>
      <c r="Y14" s="676">
        <v>55305</v>
      </c>
      <c r="Z14">
        <f t="shared" si="0"/>
        <v>0</v>
      </c>
    </row>
    <row r="15" spans="1:26" ht="15">
      <c r="A15" s="3">
        <v>8</v>
      </c>
      <c r="B15" s="8" t="s">
        <v>26</v>
      </c>
      <c r="C15" s="534">
        <v>1279</v>
      </c>
      <c r="D15" s="534">
        <v>0</v>
      </c>
      <c r="E15" s="534">
        <v>741</v>
      </c>
      <c r="F15" s="534">
        <v>538</v>
      </c>
      <c r="G15" s="534">
        <v>14112</v>
      </c>
      <c r="H15" s="534">
        <v>0</v>
      </c>
      <c r="I15" s="534">
        <v>13293</v>
      </c>
      <c r="J15" s="534">
        <v>60249</v>
      </c>
      <c r="K15" s="534">
        <v>1384</v>
      </c>
      <c r="L15" s="534">
        <v>84255</v>
      </c>
      <c r="M15" s="533">
        <v>0.64</v>
      </c>
      <c r="N15" s="533">
        <v>19.509999999999998</v>
      </c>
      <c r="O15" s="534">
        <v>4975478</v>
      </c>
      <c r="P15" s="534">
        <v>3618628</v>
      </c>
      <c r="Q15" s="534">
        <v>367392</v>
      </c>
      <c r="R15" s="533">
        <v>1230.06</v>
      </c>
      <c r="S15" s="533">
        <v>58.61</v>
      </c>
      <c r="V15" s="8" t="s">
        <v>26</v>
      </c>
      <c r="X15" s="534">
        <v>60249</v>
      </c>
      <c r="Y15">
        <v>60249</v>
      </c>
      <c r="Z15">
        <f t="shared" si="0"/>
        <v>0</v>
      </c>
    </row>
    <row r="16" spans="1:26" ht="15">
      <c r="A16" s="3">
        <v>9</v>
      </c>
      <c r="B16" s="8" t="s">
        <v>27</v>
      </c>
      <c r="C16" s="194">
        <v>547</v>
      </c>
      <c r="D16" s="194">
        <v>0</v>
      </c>
      <c r="E16" s="194">
        <v>434</v>
      </c>
      <c r="F16" s="194">
        <v>113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1614009</v>
      </c>
      <c r="P16" s="194">
        <v>1856114</v>
      </c>
      <c r="Q16" s="194">
        <v>107606</v>
      </c>
      <c r="R16" s="194">
        <v>619.26</v>
      </c>
      <c r="S16" s="194">
        <v>14.93</v>
      </c>
      <c r="V16" s="8" t="s">
        <v>27</v>
      </c>
      <c r="X16" s="194">
        <v>0</v>
      </c>
      <c r="Y16" s="649">
        <v>0</v>
      </c>
      <c r="Z16">
        <f t="shared" si="0"/>
        <v>0</v>
      </c>
    </row>
    <row r="17" spans="1:26" ht="15">
      <c r="A17" s="3">
        <v>10</v>
      </c>
      <c r="B17" s="8" t="s">
        <v>28</v>
      </c>
      <c r="C17" s="653">
        <v>1291</v>
      </c>
      <c r="D17" s="653">
        <v>0</v>
      </c>
      <c r="E17" s="663">
        <v>931</v>
      </c>
      <c r="F17" s="663">
        <v>360</v>
      </c>
      <c r="G17" s="663">
        <v>0</v>
      </c>
      <c r="H17" s="663">
        <v>0</v>
      </c>
      <c r="I17" s="663">
        <v>0</v>
      </c>
      <c r="J17" s="663">
        <v>44862</v>
      </c>
      <c r="K17" s="663">
        <v>2295</v>
      </c>
      <c r="L17" s="663">
        <v>60447</v>
      </c>
      <c r="M17" s="664">
        <v>0.91</v>
      </c>
      <c r="N17" s="664">
        <v>14.42</v>
      </c>
      <c r="O17" s="663">
        <v>7813224</v>
      </c>
      <c r="P17" s="715">
        <v>10114467</v>
      </c>
      <c r="Q17" s="663">
        <v>561245</v>
      </c>
      <c r="R17" s="664">
        <v>2328.24</v>
      </c>
      <c r="S17" s="664">
        <v>64.11</v>
      </c>
      <c r="V17" s="8" t="s">
        <v>28</v>
      </c>
      <c r="X17" s="663">
        <v>44862</v>
      </c>
      <c r="Y17" s="3">
        <v>44862</v>
      </c>
      <c r="Z17">
        <f t="shared" si="0"/>
        <v>0</v>
      </c>
    </row>
    <row r="18" spans="1:26" ht="15">
      <c r="A18" s="3">
        <v>11</v>
      </c>
      <c r="B18" s="8" t="s">
        <v>29</v>
      </c>
      <c r="C18" s="401">
        <v>1545</v>
      </c>
      <c r="D18" s="401">
        <v>0</v>
      </c>
      <c r="E18" s="401">
        <v>964</v>
      </c>
      <c r="F18" s="401">
        <v>581</v>
      </c>
      <c r="G18" s="401">
        <v>642</v>
      </c>
      <c r="H18" s="401">
        <v>0</v>
      </c>
      <c r="I18" s="401">
        <v>485</v>
      </c>
      <c r="J18" s="401">
        <v>35762</v>
      </c>
      <c r="K18" s="401">
        <v>2796</v>
      </c>
      <c r="L18" s="401">
        <v>37404</v>
      </c>
      <c r="M18" s="532">
        <v>0.48</v>
      </c>
      <c r="N18" s="532">
        <v>7.93</v>
      </c>
      <c r="O18" s="401">
        <v>3717054</v>
      </c>
      <c r="P18" s="401">
        <v>3157362</v>
      </c>
      <c r="Q18" s="401">
        <v>337406</v>
      </c>
      <c r="R18" s="532">
        <v>1062.23</v>
      </c>
      <c r="S18" s="661">
        <v>62.89</v>
      </c>
      <c r="V18" s="8" t="s">
        <v>29</v>
      </c>
      <c r="X18" s="401">
        <v>35762</v>
      </c>
      <c r="Y18" s="3">
        <v>35762</v>
      </c>
      <c r="Z18">
        <f t="shared" si="0"/>
        <v>0</v>
      </c>
    </row>
    <row r="19" spans="1:26" ht="15">
      <c r="A19" s="3">
        <v>12</v>
      </c>
      <c r="B19" s="8" t="s">
        <v>30</v>
      </c>
      <c r="C19" s="60">
        <v>1293</v>
      </c>
      <c r="D19" s="74">
        <v>0</v>
      </c>
      <c r="E19" s="60">
        <v>955</v>
      </c>
      <c r="F19" s="60">
        <v>338</v>
      </c>
      <c r="G19" s="60">
        <v>1339</v>
      </c>
      <c r="H19" s="74">
        <v>0</v>
      </c>
      <c r="I19" s="60">
        <v>1285</v>
      </c>
      <c r="J19" s="401">
        <v>0</v>
      </c>
      <c r="K19" s="401">
        <v>0</v>
      </c>
      <c r="L19" s="401">
        <v>0</v>
      </c>
      <c r="M19" s="532">
        <v>0</v>
      </c>
      <c r="N19" s="532">
        <v>0</v>
      </c>
      <c r="O19" s="194">
        <v>3359931</v>
      </c>
      <c r="P19" s="60">
        <v>5156361</v>
      </c>
      <c r="Q19" s="60">
        <v>162476</v>
      </c>
      <c r="R19" s="62">
        <v>1343.7998</v>
      </c>
      <c r="S19" s="60">
        <v>23.32</v>
      </c>
      <c r="V19" s="8" t="s">
        <v>30</v>
      </c>
      <c r="X19" s="401">
        <v>0</v>
      </c>
      <c r="Y19" s="9">
        <v>0</v>
      </c>
      <c r="Z19">
        <f t="shared" si="0"/>
        <v>0</v>
      </c>
    </row>
    <row r="20" spans="1:26" ht="15">
      <c r="A20" s="3">
        <v>13</v>
      </c>
      <c r="B20" s="8" t="s">
        <v>31</v>
      </c>
      <c r="C20" s="9">
        <v>118</v>
      </c>
      <c r="D20" s="9">
        <v>0</v>
      </c>
      <c r="E20" s="9">
        <v>101</v>
      </c>
      <c r="F20" s="9">
        <v>17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  <c r="N20" s="10">
        <v>0</v>
      </c>
      <c r="O20" s="9">
        <v>88916</v>
      </c>
      <c r="P20" s="9">
        <v>87900</v>
      </c>
      <c r="Q20" s="9">
        <v>0</v>
      </c>
      <c r="R20" s="10">
        <v>32.89</v>
      </c>
      <c r="S20" s="10">
        <v>0</v>
      </c>
      <c r="V20" s="8" t="s">
        <v>31</v>
      </c>
      <c r="X20" s="9">
        <v>0</v>
      </c>
      <c r="Y20" s="265">
        <v>0</v>
      </c>
      <c r="Z20">
        <f t="shared" si="0"/>
        <v>0</v>
      </c>
    </row>
    <row r="21" spans="1:26" ht="15">
      <c r="A21" s="3">
        <v>14</v>
      </c>
      <c r="B21" s="8" t="s">
        <v>32</v>
      </c>
      <c r="C21" s="9">
        <v>6045</v>
      </c>
      <c r="D21" s="9">
        <v>0</v>
      </c>
      <c r="E21" s="26">
        <v>3007</v>
      </c>
      <c r="F21" s="26">
        <v>3038</v>
      </c>
      <c r="G21" s="558">
        <v>7068</v>
      </c>
      <c r="H21" s="558">
        <v>0</v>
      </c>
      <c r="I21" s="558">
        <v>4587</v>
      </c>
      <c r="J21" s="558">
        <v>106952</v>
      </c>
      <c r="K21" s="558">
        <v>2301</v>
      </c>
      <c r="L21" s="558">
        <v>135105</v>
      </c>
      <c r="M21" s="559">
        <v>1.04</v>
      </c>
      <c r="N21" s="559">
        <v>27.96</v>
      </c>
      <c r="O21" s="26">
        <v>17980676</v>
      </c>
      <c r="P21" s="560">
        <v>39051129</v>
      </c>
      <c r="Q21" s="560">
        <v>1411350</v>
      </c>
      <c r="R21" s="25">
        <v>5868.94</v>
      </c>
      <c r="S21" s="25">
        <v>146.26</v>
      </c>
      <c r="V21" s="8" t="s">
        <v>32</v>
      </c>
      <c r="X21" s="558">
        <v>106952</v>
      </c>
      <c r="Y21" s="677">
        <v>106952</v>
      </c>
      <c r="Z21">
        <f t="shared" si="0"/>
        <v>0</v>
      </c>
    </row>
    <row r="22" spans="1:26" ht="15">
      <c r="A22" s="3">
        <v>15</v>
      </c>
      <c r="B22" s="8" t="s">
        <v>33</v>
      </c>
      <c r="C22" s="9">
        <v>1241</v>
      </c>
      <c r="D22" s="9">
        <v>0</v>
      </c>
      <c r="E22" s="9">
        <v>1036</v>
      </c>
      <c r="F22" s="9">
        <v>205</v>
      </c>
      <c r="G22" s="9">
        <v>514</v>
      </c>
      <c r="H22" s="9">
        <v>0</v>
      </c>
      <c r="I22" s="9">
        <v>449</v>
      </c>
      <c r="J22" s="535">
        <v>65960</v>
      </c>
      <c r="K22" s="9">
        <v>1893</v>
      </c>
      <c r="L22" s="9">
        <v>53165</v>
      </c>
      <c r="M22" s="10">
        <v>0.7678479</v>
      </c>
      <c r="N22" s="10">
        <v>11.84</v>
      </c>
      <c r="O22" s="9">
        <v>5046039</v>
      </c>
      <c r="P22" s="9">
        <v>4820936</v>
      </c>
      <c r="Q22" s="9">
        <v>326264</v>
      </c>
      <c r="R22" s="10">
        <v>1756.013</v>
      </c>
      <c r="S22" s="10">
        <v>54.19</v>
      </c>
      <c r="V22" s="8" t="s">
        <v>33</v>
      </c>
      <c r="X22" s="535">
        <v>65960</v>
      </c>
      <c r="Y22" s="3">
        <v>65960</v>
      </c>
      <c r="Z22">
        <f t="shared" si="0"/>
        <v>0</v>
      </c>
    </row>
    <row r="23" spans="1:26" ht="15">
      <c r="A23" s="3">
        <v>16</v>
      </c>
      <c r="B23" s="8" t="s">
        <v>34</v>
      </c>
      <c r="C23" s="550">
        <v>921</v>
      </c>
      <c r="D23" s="550">
        <v>0</v>
      </c>
      <c r="E23" s="550">
        <v>565</v>
      </c>
      <c r="F23" s="550">
        <v>356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552">
        <v>1981314</v>
      </c>
      <c r="P23" s="9">
        <v>2262187</v>
      </c>
      <c r="Q23" s="550">
        <v>192934</v>
      </c>
      <c r="R23" s="551">
        <v>868.29</v>
      </c>
      <c r="S23" s="551">
        <v>26.95</v>
      </c>
      <c r="V23" s="8" t="s">
        <v>34</v>
      </c>
      <c r="X23" s="550">
        <v>0</v>
      </c>
      <c r="Y23" s="678">
        <v>0</v>
      </c>
      <c r="Z23">
        <f t="shared" si="0"/>
        <v>0</v>
      </c>
    </row>
    <row r="24" spans="1:26" ht="15">
      <c r="A24" s="3">
        <v>17</v>
      </c>
      <c r="B24" s="8" t="s">
        <v>35</v>
      </c>
      <c r="C24" s="60">
        <v>4167</v>
      </c>
      <c r="D24" s="60">
        <v>0</v>
      </c>
      <c r="E24" s="630">
        <v>2224</v>
      </c>
      <c r="F24" s="630">
        <v>1943</v>
      </c>
      <c r="G24" s="630">
        <v>2620</v>
      </c>
      <c r="H24" s="630">
        <v>0</v>
      </c>
      <c r="I24" s="630">
        <v>2160</v>
      </c>
      <c r="J24" s="630">
        <v>43612</v>
      </c>
      <c r="K24" s="630">
        <v>802</v>
      </c>
      <c r="L24" s="630">
        <v>46044</v>
      </c>
      <c r="M24" s="553">
        <v>0.3306835</v>
      </c>
      <c r="N24" s="553">
        <v>13.4643111</v>
      </c>
      <c r="O24" s="630">
        <v>8138313</v>
      </c>
      <c r="P24" s="630">
        <v>7525022</v>
      </c>
      <c r="Q24" s="630">
        <v>498203</v>
      </c>
      <c r="R24" s="553">
        <v>2433.6695</v>
      </c>
      <c r="S24" s="553">
        <v>76.8437355</v>
      </c>
      <c r="V24" s="8" t="s">
        <v>35</v>
      </c>
      <c r="X24" s="630">
        <v>43612</v>
      </c>
      <c r="Y24" s="3">
        <v>43612</v>
      </c>
      <c r="Z24">
        <f t="shared" si="0"/>
        <v>0</v>
      </c>
    </row>
    <row r="25" spans="1:26" ht="15">
      <c r="A25" s="3">
        <v>18</v>
      </c>
      <c r="B25" s="8" t="s">
        <v>36</v>
      </c>
      <c r="C25" s="9">
        <v>808</v>
      </c>
      <c r="D25" s="9">
        <v>0</v>
      </c>
      <c r="E25" s="9">
        <v>320</v>
      </c>
      <c r="F25" s="9">
        <v>488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1937994</v>
      </c>
      <c r="P25" s="9">
        <v>2962772</v>
      </c>
      <c r="Q25" s="9">
        <v>131023</v>
      </c>
      <c r="R25" s="10">
        <v>795.15</v>
      </c>
      <c r="S25" s="10">
        <v>24.84</v>
      </c>
      <c r="V25" s="8" t="s">
        <v>36</v>
      </c>
      <c r="X25" s="9">
        <v>0</v>
      </c>
      <c r="Y25" s="74">
        <v>0</v>
      </c>
      <c r="Z25">
        <f t="shared" si="0"/>
        <v>0</v>
      </c>
    </row>
    <row r="26" spans="1:26" ht="15">
      <c r="A26" s="3">
        <v>19</v>
      </c>
      <c r="B26" s="33" t="s">
        <v>37</v>
      </c>
      <c r="C26" s="537">
        <v>753</v>
      </c>
      <c r="D26" s="653">
        <v>0</v>
      </c>
      <c r="E26" s="558">
        <v>594</v>
      </c>
      <c r="F26" s="537">
        <v>159</v>
      </c>
      <c r="G26" s="536">
        <v>1304</v>
      </c>
      <c r="H26" s="537">
        <v>0</v>
      </c>
      <c r="I26" s="536">
        <v>1304</v>
      </c>
      <c r="J26" s="537">
        <v>40212</v>
      </c>
      <c r="K26" s="537">
        <v>3687</v>
      </c>
      <c r="L26" s="537">
        <v>47829</v>
      </c>
      <c r="M26" s="538">
        <v>1.99</v>
      </c>
      <c r="N26" s="538">
        <v>13.05</v>
      </c>
      <c r="O26" s="537">
        <v>2059715</v>
      </c>
      <c r="P26" s="537">
        <v>2203905</v>
      </c>
      <c r="Q26" s="536">
        <v>148796</v>
      </c>
      <c r="R26" s="538">
        <v>655.5</v>
      </c>
      <c r="S26" s="538">
        <v>26.15</v>
      </c>
      <c r="V26" s="33" t="s">
        <v>37</v>
      </c>
      <c r="X26" s="537">
        <v>40212</v>
      </c>
      <c r="Y26" s="9">
        <v>40212</v>
      </c>
      <c r="Z26">
        <f t="shared" si="0"/>
        <v>0</v>
      </c>
    </row>
    <row r="27" spans="1:26" ht="15">
      <c r="A27" s="3"/>
      <c r="B27" s="926" t="s">
        <v>38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  <c r="Z27">
        <f t="shared" si="0"/>
        <v>0</v>
      </c>
    </row>
    <row r="28" spans="1:26" ht="15">
      <c r="A28" s="3">
        <v>20</v>
      </c>
      <c r="B28" s="8" t="s">
        <v>39</v>
      </c>
      <c r="C28" s="568">
        <v>22530</v>
      </c>
      <c r="D28" s="568">
        <v>0</v>
      </c>
      <c r="E28" s="568">
        <v>12385</v>
      </c>
      <c r="F28" s="568">
        <v>10145</v>
      </c>
      <c r="G28" s="568">
        <v>0</v>
      </c>
      <c r="H28" s="568">
        <v>0</v>
      </c>
      <c r="I28" s="568">
        <v>0</v>
      </c>
      <c r="J28" s="569">
        <v>2353687</v>
      </c>
      <c r="K28" s="569">
        <v>28560</v>
      </c>
      <c r="L28" s="569">
        <v>4249580</v>
      </c>
      <c r="M28" s="570">
        <v>13.195793612</v>
      </c>
      <c r="N28" s="570">
        <v>888.1341367080001</v>
      </c>
      <c r="O28" s="536">
        <v>96960000</v>
      </c>
      <c r="P28" s="536">
        <v>173025000</v>
      </c>
      <c r="Q28" s="536">
        <v>7591000</v>
      </c>
      <c r="R28" s="538">
        <v>47719.61</v>
      </c>
      <c r="S28" s="538">
        <v>1058.61</v>
      </c>
      <c r="V28" s="8" t="s">
        <v>39</v>
      </c>
      <c r="X28" s="569">
        <v>2353687</v>
      </c>
      <c r="Y28" s="3">
        <v>2353687</v>
      </c>
      <c r="Z28">
        <f t="shared" si="0"/>
        <v>0</v>
      </c>
    </row>
    <row r="29" spans="1:26" ht="15">
      <c r="A29" s="3">
        <v>21</v>
      </c>
      <c r="B29" s="8" t="s">
        <v>40</v>
      </c>
      <c r="C29" s="571">
        <v>1058</v>
      </c>
      <c r="D29" s="571">
        <v>0</v>
      </c>
      <c r="E29" s="571">
        <v>621</v>
      </c>
      <c r="F29" s="571">
        <v>437</v>
      </c>
      <c r="G29" s="571">
        <v>0</v>
      </c>
      <c r="H29" s="571">
        <v>0</v>
      </c>
      <c r="I29" s="571">
        <v>0</v>
      </c>
      <c r="J29" s="571">
        <v>0</v>
      </c>
      <c r="K29" s="571">
        <v>0</v>
      </c>
      <c r="L29" s="571">
        <v>0</v>
      </c>
      <c r="M29" s="572">
        <v>0</v>
      </c>
      <c r="N29" s="572">
        <v>0</v>
      </c>
      <c r="O29" s="536">
        <v>4491388</v>
      </c>
      <c r="P29" s="536">
        <v>7910615</v>
      </c>
      <c r="Q29" s="536">
        <v>127648</v>
      </c>
      <c r="R29" s="538">
        <v>2317.02</v>
      </c>
      <c r="S29" s="538">
        <v>15.09</v>
      </c>
      <c r="V29" s="8" t="s">
        <v>40</v>
      </c>
      <c r="X29" s="571">
        <v>0</v>
      </c>
      <c r="Y29" s="3">
        <v>0</v>
      </c>
      <c r="Z29">
        <f t="shared" si="0"/>
        <v>0</v>
      </c>
    </row>
    <row r="30" spans="1:26" ht="15">
      <c r="A30" s="3">
        <v>22</v>
      </c>
      <c r="B30" s="8" t="s">
        <v>41</v>
      </c>
      <c r="C30" s="705">
        <v>1419</v>
      </c>
      <c r="D30" s="705">
        <v>0</v>
      </c>
      <c r="E30" s="705">
        <v>1061</v>
      </c>
      <c r="F30" s="705">
        <v>358</v>
      </c>
      <c r="G30" s="705">
        <v>0</v>
      </c>
      <c r="H30" s="705">
        <v>0</v>
      </c>
      <c r="I30" s="705">
        <v>0</v>
      </c>
      <c r="J30" s="706">
        <v>0</v>
      </c>
      <c r="K30" s="566">
        <v>0</v>
      </c>
      <c r="L30" s="566">
        <v>0</v>
      </c>
      <c r="M30" s="700">
        <v>0</v>
      </c>
      <c r="N30" s="700">
        <v>0</v>
      </c>
      <c r="O30" s="701">
        <v>6387505</v>
      </c>
      <c r="P30" s="702">
        <v>12206870</v>
      </c>
      <c r="Q30" s="702">
        <v>251298</v>
      </c>
      <c r="R30" s="703">
        <v>3131.52</v>
      </c>
      <c r="S30" s="704">
        <v>55.69</v>
      </c>
      <c r="V30" s="8" t="s">
        <v>41</v>
      </c>
      <c r="X30" s="566">
        <v>0</v>
      </c>
      <c r="Y30" s="3">
        <v>0</v>
      </c>
      <c r="Z30">
        <f t="shared" si="0"/>
        <v>0</v>
      </c>
    </row>
    <row r="31" spans="1:26" ht="15">
      <c r="A31" s="3">
        <v>23</v>
      </c>
      <c r="B31" s="8" t="s">
        <v>42</v>
      </c>
      <c r="C31" s="562">
        <v>830</v>
      </c>
      <c r="D31" s="562">
        <v>0</v>
      </c>
      <c r="E31" s="562">
        <v>584</v>
      </c>
      <c r="F31" s="562">
        <v>246</v>
      </c>
      <c r="G31" s="562">
        <v>0</v>
      </c>
      <c r="H31" s="562">
        <v>0</v>
      </c>
      <c r="I31" s="707">
        <v>0</v>
      </c>
      <c r="J31" s="563">
        <v>0</v>
      </c>
      <c r="K31" s="563">
        <v>0</v>
      </c>
      <c r="L31" s="562">
        <v>0</v>
      </c>
      <c r="M31" s="563">
        <v>0</v>
      </c>
      <c r="N31" s="563">
        <v>0</v>
      </c>
      <c r="O31" s="698">
        <v>2582198</v>
      </c>
      <c r="P31" s="648">
        <v>4690666</v>
      </c>
      <c r="Q31" s="698">
        <v>129895</v>
      </c>
      <c r="R31" s="699">
        <v>1076.06</v>
      </c>
      <c r="S31" s="656">
        <v>29.82</v>
      </c>
      <c r="V31" s="8" t="s">
        <v>42</v>
      </c>
      <c r="X31" s="563">
        <v>0</v>
      </c>
      <c r="Y31" s="3">
        <v>0</v>
      </c>
      <c r="Z31">
        <f t="shared" si="0"/>
        <v>0</v>
      </c>
    </row>
    <row r="32" spans="1:26" ht="15">
      <c r="A32" s="3">
        <v>24</v>
      </c>
      <c r="B32" s="8" t="s">
        <v>43</v>
      </c>
      <c r="C32" s="36">
        <v>865</v>
      </c>
      <c r="D32" s="36">
        <v>0</v>
      </c>
      <c r="E32" s="36">
        <v>647</v>
      </c>
      <c r="F32" s="36">
        <v>218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573">
        <v>0</v>
      </c>
      <c r="O32" s="36">
        <v>3237928</v>
      </c>
      <c r="P32" s="36">
        <v>4531144</v>
      </c>
      <c r="Q32" s="36">
        <v>96499</v>
      </c>
      <c r="R32" s="37">
        <v>1265.29</v>
      </c>
      <c r="S32" s="37">
        <v>15.32</v>
      </c>
      <c r="V32" s="8" t="s">
        <v>43</v>
      </c>
      <c r="X32" s="36">
        <v>0</v>
      </c>
      <c r="Y32" s="3">
        <v>0</v>
      </c>
      <c r="Z32">
        <f t="shared" si="0"/>
        <v>0</v>
      </c>
    </row>
    <row r="33" spans="1:26" ht="15">
      <c r="A33" s="3">
        <v>25</v>
      </c>
      <c r="B33" s="33" t="s">
        <v>44</v>
      </c>
      <c r="C33" s="574">
        <v>949</v>
      </c>
      <c r="D33" s="574">
        <v>0</v>
      </c>
      <c r="E33" s="574">
        <v>667</v>
      </c>
      <c r="F33" s="574">
        <v>282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574">
        <v>0</v>
      </c>
      <c r="M33" s="575">
        <v>0</v>
      </c>
      <c r="N33" s="575">
        <v>0</v>
      </c>
      <c r="O33" s="574">
        <v>5801225</v>
      </c>
      <c r="P33" s="574">
        <v>5669477</v>
      </c>
      <c r="Q33" s="574">
        <v>190114</v>
      </c>
      <c r="R33" s="575">
        <v>1882.48</v>
      </c>
      <c r="S33" s="575">
        <v>37.89</v>
      </c>
      <c r="V33" s="33" t="s">
        <v>44</v>
      </c>
      <c r="X33" s="574">
        <v>0</v>
      </c>
      <c r="Y33" s="3">
        <v>0</v>
      </c>
      <c r="Z33">
        <f t="shared" si="0"/>
        <v>0</v>
      </c>
    </row>
    <row r="34" spans="1:26" ht="15">
      <c r="A34" s="3"/>
      <c r="B34" s="926" t="s">
        <v>45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X34">
        <f>SUM(X8:X33)</f>
        <v>3201041</v>
      </c>
      <c r="Z34">
        <f t="shared" si="0"/>
        <v>3201041</v>
      </c>
    </row>
    <row r="35" spans="1:26" ht="15">
      <c r="A35" s="3">
        <v>26</v>
      </c>
      <c r="B35" s="33" t="s">
        <v>46</v>
      </c>
      <c r="C35" s="576">
        <v>1587</v>
      </c>
      <c r="D35" s="576">
        <v>0</v>
      </c>
      <c r="E35" s="576">
        <v>834</v>
      </c>
      <c r="F35" s="576">
        <v>753</v>
      </c>
      <c r="G35" s="576">
        <v>14981</v>
      </c>
      <c r="H35" s="576">
        <v>0</v>
      </c>
      <c r="I35" s="576">
        <v>6027</v>
      </c>
      <c r="J35" s="576">
        <v>0</v>
      </c>
      <c r="K35" s="576">
        <v>0</v>
      </c>
      <c r="L35" s="576">
        <v>0</v>
      </c>
      <c r="M35" s="570">
        <v>0</v>
      </c>
      <c r="N35" s="570">
        <v>0</v>
      </c>
      <c r="O35" s="36">
        <v>4988975</v>
      </c>
      <c r="P35" s="36">
        <v>6470092</v>
      </c>
      <c r="Q35" s="36">
        <v>797129</v>
      </c>
      <c r="R35" s="538">
        <v>2457.134751981</v>
      </c>
      <c r="S35" s="538">
        <v>117.15792027800002</v>
      </c>
      <c r="V35" s="33" t="s">
        <v>46</v>
      </c>
      <c r="X35">
        <v>0</v>
      </c>
      <c r="Y35">
        <v>0</v>
      </c>
      <c r="Z35">
        <f t="shared" si="0"/>
        <v>0</v>
      </c>
    </row>
    <row r="36" spans="1:26" ht="15">
      <c r="A36" s="3"/>
      <c r="B36" s="43" t="s">
        <v>47</v>
      </c>
      <c r="C36" s="577">
        <f aca="true" t="shared" si="1" ref="C36:R36">SUM(C8:C35)</f>
        <v>60034</v>
      </c>
      <c r="D36" s="577">
        <f t="shared" si="1"/>
        <v>0</v>
      </c>
      <c r="E36" s="577">
        <f t="shared" si="1"/>
        <v>34666</v>
      </c>
      <c r="F36" s="577">
        <f t="shared" si="1"/>
        <v>25368</v>
      </c>
      <c r="G36" s="577">
        <f t="shared" si="1"/>
        <v>52033</v>
      </c>
      <c r="H36" s="577">
        <f t="shared" si="1"/>
        <v>905</v>
      </c>
      <c r="I36" s="577">
        <f t="shared" si="1"/>
        <v>43005</v>
      </c>
      <c r="J36" s="577">
        <f t="shared" si="1"/>
        <v>3201041</v>
      </c>
      <c r="K36" s="577">
        <f t="shared" si="1"/>
        <v>71363</v>
      </c>
      <c r="L36" s="577">
        <f t="shared" si="1"/>
        <v>5176063</v>
      </c>
      <c r="M36" s="269">
        <f t="shared" si="1"/>
        <v>33.624325012</v>
      </c>
      <c r="N36" s="269">
        <f t="shared" si="1"/>
        <v>1103.978447808</v>
      </c>
      <c r="O36" s="577">
        <f t="shared" si="1"/>
        <v>227305604</v>
      </c>
      <c r="P36" s="577">
        <f t="shared" si="1"/>
        <v>347607593</v>
      </c>
      <c r="Q36" s="577">
        <f t="shared" si="1"/>
        <v>16018447</v>
      </c>
      <c r="R36" s="269">
        <f t="shared" si="1"/>
        <v>92249.973228347</v>
      </c>
      <c r="S36" s="269">
        <f>SUM(S8:S35)</f>
        <v>2341.7650536570004</v>
      </c>
      <c r="V36" s="43" t="s">
        <v>47</v>
      </c>
      <c r="X36">
        <v>3115035</v>
      </c>
      <c r="Y36">
        <v>0</v>
      </c>
      <c r="Z36">
        <f t="shared" si="0"/>
        <v>3115035</v>
      </c>
    </row>
    <row r="37" spans="1:26" ht="15">
      <c r="A37" s="3"/>
      <c r="B37" s="927" t="s">
        <v>48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Z37">
        <f t="shared" si="0"/>
        <v>0</v>
      </c>
    </row>
    <row r="38" spans="1:26" ht="15">
      <c r="A38" s="3"/>
      <c r="B38" s="927" t="s">
        <v>49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Z38">
        <f t="shared" si="0"/>
        <v>0</v>
      </c>
    </row>
    <row r="39" spans="1:26" ht="15">
      <c r="A39" s="3">
        <v>27</v>
      </c>
      <c r="B39" s="8" t="s">
        <v>50</v>
      </c>
      <c r="C39" s="495">
        <v>187</v>
      </c>
      <c r="D39" s="495">
        <v>0</v>
      </c>
      <c r="E39" s="495">
        <v>130</v>
      </c>
      <c r="F39" s="495">
        <v>57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378">
        <v>0</v>
      </c>
      <c r="N39" s="378">
        <v>0</v>
      </c>
      <c r="O39" s="523">
        <v>355251</v>
      </c>
      <c r="P39" s="495">
        <v>175745</v>
      </c>
      <c r="Q39" s="495">
        <v>10251</v>
      </c>
      <c r="R39" s="538">
        <v>45.75</v>
      </c>
      <c r="S39" s="538">
        <v>1.97</v>
      </c>
      <c r="V39" s="8" t="s">
        <v>50</v>
      </c>
      <c r="X39" s="495">
        <v>0</v>
      </c>
      <c r="Y39" s="679">
        <v>0</v>
      </c>
      <c r="Z39">
        <f t="shared" si="0"/>
        <v>0</v>
      </c>
    </row>
    <row r="40" spans="1:26" ht="15">
      <c r="A40" s="3">
        <v>28</v>
      </c>
      <c r="B40" s="8" t="s">
        <v>51</v>
      </c>
      <c r="C40" s="3">
        <v>543</v>
      </c>
      <c r="D40" s="3">
        <v>0</v>
      </c>
      <c r="E40" s="3">
        <v>247</v>
      </c>
      <c r="F40" s="3">
        <v>296</v>
      </c>
      <c r="G40" s="3">
        <v>2033</v>
      </c>
      <c r="H40" s="3">
        <v>0</v>
      </c>
      <c r="I40" s="3">
        <v>1484</v>
      </c>
      <c r="J40" s="3">
        <v>0</v>
      </c>
      <c r="K40" s="3">
        <v>0</v>
      </c>
      <c r="L40" s="3">
        <v>0</v>
      </c>
      <c r="M40" s="561">
        <v>0</v>
      </c>
      <c r="N40" s="561">
        <v>0</v>
      </c>
      <c r="O40" s="524">
        <v>833233</v>
      </c>
      <c r="P40" s="9">
        <v>1127069</v>
      </c>
      <c r="Q40" s="3">
        <v>112709</v>
      </c>
      <c r="R40" s="538">
        <v>361.163</v>
      </c>
      <c r="S40" s="538">
        <v>15.128</v>
      </c>
      <c r="V40" s="8" t="s">
        <v>51</v>
      </c>
      <c r="X40" s="3">
        <v>0</v>
      </c>
      <c r="Y40" s="3">
        <v>0</v>
      </c>
      <c r="Z40">
        <f t="shared" si="0"/>
        <v>0</v>
      </c>
    </row>
    <row r="41" spans="1:26" ht="15">
      <c r="A41" s="3">
        <v>29</v>
      </c>
      <c r="B41" s="8" t="s">
        <v>52</v>
      </c>
      <c r="C41" s="407">
        <v>396</v>
      </c>
      <c r="D41" s="408">
        <v>0</v>
      </c>
      <c r="E41" s="408">
        <v>172</v>
      </c>
      <c r="F41" s="408">
        <v>224</v>
      </c>
      <c r="G41" s="408">
        <v>0</v>
      </c>
      <c r="H41" s="408">
        <v>0</v>
      </c>
      <c r="I41" s="409">
        <v>0</v>
      </c>
      <c r="J41" s="410">
        <v>1793</v>
      </c>
      <c r="K41" s="410">
        <v>3</v>
      </c>
      <c r="L41" s="410">
        <v>3054</v>
      </c>
      <c r="M41" s="567">
        <v>0.0016</v>
      </c>
      <c r="N41" s="567">
        <v>0.76</v>
      </c>
      <c r="O41" s="525">
        <v>728648</v>
      </c>
      <c r="P41" s="411">
        <v>412406</v>
      </c>
      <c r="Q41" s="411">
        <v>33349</v>
      </c>
      <c r="R41" s="567">
        <v>148.44</v>
      </c>
      <c r="S41" s="567">
        <v>6.06</v>
      </c>
      <c r="V41" s="8" t="s">
        <v>52</v>
      </c>
      <c r="X41" s="410">
        <v>1793</v>
      </c>
      <c r="Y41" s="680">
        <v>1793</v>
      </c>
      <c r="Z41">
        <f t="shared" si="0"/>
        <v>0</v>
      </c>
    </row>
    <row r="42" spans="1:26" ht="15">
      <c r="A42" s="3">
        <v>30</v>
      </c>
      <c r="B42" s="8" t="s">
        <v>53</v>
      </c>
      <c r="C42" s="558">
        <v>1060</v>
      </c>
      <c r="D42" s="9">
        <v>0</v>
      </c>
      <c r="E42" s="558">
        <v>701</v>
      </c>
      <c r="F42" s="558">
        <v>359</v>
      </c>
      <c r="G42" s="558">
        <v>5201</v>
      </c>
      <c r="H42" s="9">
        <v>0</v>
      </c>
      <c r="I42" s="558">
        <v>4370</v>
      </c>
      <c r="J42" s="9">
        <v>0</v>
      </c>
      <c r="K42" s="9">
        <v>0</v>
      </c>
      <c r="L42" s="9">
        <v>0</v>
      </c>
      <c r="M42" s="563">
        <v>0</v>
      </c>
      <c r="N42" s="563">
        <v>0</v>
      </c>
      <c r="O42" s="272">
        <v>2714993</v>
      </c>
      <c r="P42" s="9">
        <v>2560880</v>
      </c>
      <c r="Q42" s="9">
        <v>222051</v>
      </c>
      <c r="R42" s="563">
        <v>1058.77</v>
      </c>
      <c r="S42" s="563">
        <v>40.89</v>
      </c>
      <c r="V42" s="8" t="s">
        <v>53</v>
      </c>
      <c r="X42" s="9">
        <v>0</v>
      </c>
      <c r="Y42" s="3">
        <v>0</v>
      </c>
      <c r="Z42">
        <f t="shared" si="0"/>
        <v>0</v>
      </c>
    </row>
    <row r="43" spans="1:28" ht="15">
      <c r="A43" s="3">
        <v>31</v>
      </c>
      <c r="B43" s="8" t="s">
        <v>54</v>
      </c>
      <c r="C43" s="588">
        <v>448</v>
      </c>
      <c r="D43" s="588">
        <v>0</v>
      </c>
      <c r="E43" s="588">
        <v>234</v>
      </c>
      <c r="F43" s="588">
        <v>214</v>
      </c>
      <c r="G43" s="588">
        <v>0</v>
      </c>
      <c r="H43" s="588">
        <v>0</v>
      </c>
      <c r="I43" s="588">
        <v>0</v>
      </c>
      <c r="J43" s="588">
        <v>0</v>
      </c>
      <c r="K43" s="588">
        <v>0</v>
      </c>
      <c r="L43" s="588">
        <v>0</v>
      </c>
      <c r="M43" s="37">
        <v>0</v>
      </c>
      <c r="N43" s="564">
        <v>0</v>
      </c>
      <c r="O43" s="589">
        <v>1094954</v>
      </c>
      <c r="P43" s="588">
        <v>2101857</v>
      </c>
      <c r="Q43" s="588">
        <v>151065</v>
      </c>
      <c r="R43" s="38">
        <v>545.76</v>
      </c>
      <c r="S43" s="38">
        <v>28.65</v>
      </c>
      <c r="V43" s="8" t="s">
        <v>54</v>
      </c>
      <c r="X43" s="588">
        <v>0</v>
      </c>
      <c r="Y43" s="589">
        <v>0</v>
      </c>
      <c r="Z43">
        <f t="shared" si="0"/>
        <v>0</v>
      </c>
      <c r="AB43">
        <v>3201041</v>
      </c>
    </row>
    <row r="44" spans="1:28" ht="15">
      <c r="A44" s="3">
        <v>32</v>
      </c>
      <c r="B44" s="8" t="s">
        <v>55</v>
      </c>
      <c r="C44" s="430">
        <v>537</v>
      </c>
      <c r="D44" s="430">
        <v>0</v>
      </c>
      <c r="E44" s="430">
        <v>361</v>
      </c>
      <c r="F44" s="430">
        <v>176</v>
      </c>
      <c r="G44" s="430">
        <v>2911</v>
      </c>
      <c r="H44" s="430">
        <v>0</v>
      </c>
      <c r="I44" s="430">
        <v>2631</v>
      </c>
      <c r="J44" s="430">
        <v>30505</v>
      </c>
      <c r="K44" s="430">
        <v>2253</v>
      </c>
      <c r="L44" s="430">
        <v>38465</v>
      </c>
      <c r="M44" s="565">
        <v>0.7689085</v>
      </c>
      <c r="N44" s="565">
        <v>14.556007</v>
      </c>
      <c r="O44" s="579">
        <v>1189761</v>
      </c>
      <c r="P44" s="429">
        <v>2273835</v>
      </c>
      <c r="Q44" s="429">
        <v>29289</v>
      </c>
      <c r="R44" s="565">
        <v>966.7400137</v>
      </c>
      <c r="S44" s="565">
        <v>8.9897567</v>
      </c>
      <c r="V44" s="8" t="s">
        <v>55</v>
      </c>
      <c r="X44" s="430">
        <v>30505</v>
      </c>
      <c r="Y44" s="9">
        <v>30505</v>
      </c>
      <c r="Z44">
        <f t="shared" si="0"/>
        <v>0</v>
      </c>
      <c r="AB44">
        <v>37921</v>
      </c>
    </row>
    <row r="45" spans="1:28" ht="15">
      <c r="A45" s="3">
        <v>33</v>
      </c>
      <c r="B45" s="8" t="s">
        <v>56</v>
      </c>
      <c r="C45" s="60">
        <v>391</v>
      </c>
      <c r="D45" s="60">
        <v>0</v>
      </c>
      <c r="E45" s="60">
        <v>236</v>
      </c>
      <c r="F45" s="60">
        <v>155</v>
      </c>
      <c r="G45" s="625">
        <v>1500</v>
      </c>
      <c r="H45" s="625">
        <v>0</v>
      </c>
      <c r="I45" s="625">
        <v>1441</v>
      </c>
      <c r="J45" s="625">
        <v>0</v>
      </c>
      <c r="K45" s="625">
        <v>0</v>
      </c>
      <c r="L45" s="625">
        <v>0</v>
      </c>
      <c r="M45" s="625">
        <v>0</v>
      </c>
      <c r="N45" s="625">
        <v>0</v>
      </c>
      <c r="O45" s="26">
        <v>1562131</v>
      </c>
      <c r="P45" s="60">
        <v>1517341</v>
      </c>
      <c r="Q45" s="60">
        <v>152705</v>
      </c>
      <c r="R45" s="60">
        <v>437.37</v>
      </c>
      <c r="S45" s="62">
        <v>22.6</v>
      </c>
      <c r="V45" s="8" t="s">
        <v>56</v>
      </c>
      <c r="X45" s="625">
        <v>0</v>
      </c>
      <c r="Y45" s="271">
        <v>0</v>
      </c>
      <c r="Z45">
        <f t="shared" si="0"/>
        <v>0</v>
      </c>
      <c r="AB45">
        <v>5881376</v>
      </c>
    </row>
    <row r="46" spans="1:28" ht="15">
      <c r="A46" s="3">
        <v>34</v>
      </c>
      <c r="B46" s="8" t="s">
        <v>57</v>
      </c>
      <c r="C46" s="580">
        <v>902</v>
      </c>
      <c r="D46" s="580">
        <v>0</v>
      </c>
      <c r="E46" s="580">
        <v>477</v>
      </c>
      <c r="F46" s="580">
        <v>425</v>
      </c>
      <c r="G46" s="581">
        <v>0</v>
      </c>
      <c r="H46" s="581">
        <v>0</v>
      </c>
      <c r="I46" s="581">
        <v>0</v>
      </c>
      <c r="J46" s="582">
        <v>0</v>
      </c>
      <c r="K46" s="582">
        <v>0</v>
      </c>
      <c r="L46" s="582">
        <v>0</v>
      </c>
      <c r="M46" s="561">
        <v>0</v>
      </c>
      <c r="N46" s="561">
        <v>0</v>
      </c>
      <c r="O46" s="583">
        <v>2842973</v>
      </c>
      <c r="P46" s="584">
        <v>2397247</v>
      </c>
      <c r="Q46" s="590">
        <v>200508</v>
      </c>
      <c r="R46" s="538">
        <v>999.1</v>
      </c>
      <c r="S46" s="538">
        <v>28.32</v>
      </c>
      <c r="V46" s="8" t="s">
        <v>57</v>
      </c>
      <c r="X46" s="582">
        <v>0</v>
      </c>
      <c r="Y46" s="681">
        <v>0</v>
      </c>
      <c r="Z46">
        <f t="shared" si="0"/>
        <v>0</v>
      </c>
      <c r="AB46">
        <v>2802935</v>
      </c>
    </row>
    <row r="47" spans="1:28" ht="15">
      <c r="A47" s="3">
        <v>35</v>
      </c>
      <c r="B47" s="8" t="s">
        <v>58</v>
      </c>
      <c r="C47" s="502">
        <v>575</v>
      </c>
      <c r="D47" s="502">
        <v>0</v>
      </c>
      <c r="E47" s="502">
        <v>177</v>
      </c>
      <c r="F47" s="502">
        <v>398</v>
      </c>
      <c r="G47" s="502">
        <v>1367</v>
      </c>
      <c r="H47" s="585">
        <v>0</v>
      </c>
      <c r="I47" s="502">
        <v>1231</v>
      </c>
      <c r="J47" s="502">
        <v>0</v>
      </c>
      <c r="K47" s="502">
        <v>0</v>
      </c>
      <c r="L47" s="502">
        <v>0</v>
      </c>
      <c r="M47" s="567">
        <v>0</v>
      </c>
      <c r="N47" s="567">
        <v>0</v>
      </c>
      <c r="O47" s="527">
        <v>400711</v>
      </c>
      <c r="P47" s="502">
        <v>1057567</v>
      </c>
      <c r="Q47" s="502">
        <v>43942</v>
      </c>
      <c r="R47" s="567">
        <v>329.3</v>
      </c>
      <c r="S47" s="567">
        <v>9.23</v>
      </c>
      <c r="V47" s="8" t="s">
        <v>58</v>
      </c>
      <c r="X47" s="502">
        <v>0</v>
      </c>
      <c r="Y47" s="682">
        <v>0</v>
      </c>
      <c r="Z47">
        <f t="shared" si="0"/>
        <v>0</v>
      </c>
      <c r="AB47">
        <v>208641</v>
      </c>
    </row>
    <row r="48" spans="1:28" ht="15">
      <c r="A48" s="3">
        <v>36</v>
      </c>
      <c r="B48" s="8" t="s">
        <v>59</v>
      </c>
      <c r="C48" s="586">
        <v>102</v>
      </c>
      <c r="D48" s="586">
        <v>0</v>
      </c>
      <c r="E48" s="586">
        <v>57</v>
      </c>
      <c r="F48" s="586">
        <v>45</v>
      </c>
      <c r="G48" s="586">
        <v>0</v>
      </c>
      <c r="H48" s="586">
        <v>0</v>
      </c>
      <c r="I48" s="586"/>
      <c r="J48" s="586">
        <v>0</v>
      </c>
      <c r="K48" s="586">
        <v>0</v>
      </c>
      <c r="L48" s="586">
        <v>0</v>
      </c>
      <c r="M48" s="563">
        <v>0</v>
      </c>
      <c r="N48" s="563">
        <v>0</v>
      </c>
      <c r="O48" s="578">
        <v>24669</v>
      </c>
      <c r="P48" s="586">
        <v>59188</v>
      </c>
      <c r="Q48" s="586">
        <v>1586</v>
      </c>
      <c r="R48" s="563">
        <v>15.311227013999998</v>
      </c>
      <c r="S48" s="563">
        <v>0.23883111500000004</v>
      </c>
      <c r="V48" s="8" t="s">
        <v>59</v>
      </c>
      <c r="X48" s="586">
        <v>0</v>
      </c>
      <c r="Y48" s="650">
        <v>0</v>
      </c>
      <c r="Z48">
        <f t="shared" si="0"/>
        <v>0</v>
      </c>
      <c r="AB48">
        <v>235052</v>
      </c>
    </row>
    <row r="49" spans="1:28" ht="15">
      <c r="A49" s="3">
        <v>37</v>
      </c>
      <c r="B49" s="8" t="s">
        <v>60</v>
      </c>
      <c r="C49" s="587">
        <v>721</v>
      </c>
      <c r="D49" s="587">
        <v>0</v>
      </c>
      <c r="E49" s="587">
        <v>556</v>
      </c>
      <c r="F49" s="587">
        <v>165</v>
      </c>
      <c r="G49" s="587">
        <v>152</v>
      </c>
      <c r="H49" s="587">
        <v>0</v>
      </c>
      <c r="I49" s="587">
        <v>115</v>
      </c>
      <c r="J49" s="587">
        <v>0</v>
      </c>
      <c r="K49" s="587">
        <v>0</v>
      </c>
      <c r="L49" s="587">
        <v>0</v>
      </c>
      <c r="M49" s="37">
        <v>0</v>
      </c>
      <c r="N49" s="564">
        <v>0</v>
      </c>
      <c r="O49" s="647">
        <v>2303039</v>
      </c>
      <c r="P49" s="647">
        <v>4440794</v>
      </c>
      <c r="Q49" s="586">
        <v>91438</v>
      </c>
      <c r="R49" s="38">
        <v>519.32</v>
      </c>
      <c r="S49" s="38">
        <v>18.88</v>
      </c>
      <c r="V49" s="8" t="s">
        <v>60</v>
      </c>
      <c r="X49" s="587">
        <v>0</v>
      </c>
      <c r="Y49" s="681">
        <v>0</v>
      </c>
      <c r="Z49">
        <f t="shared" si="0"/>
        <v>0</v>
      </c>
      <c r="AB49">
        <v>847970</v>
      </c>
    </row>
    <row r="50" spans="1:28" ht="15">
      <c r="A50" s="3">
        <v>38</v>
      </c>
      <c r="B50" s="33" t="s">
        <v>61</v>
      </c>
      <c r="C50" s="496">
        <v>344</v>
      </c>
      <c r="D50" s="496">
        <v>0</v>
      </c>
      <c r="E50" s="496">
        <v>178</v>
      </c>
      <c r="F50" s="496">
        <v>166</v>
      </c>
      <c r="G50" s="496">
        <v>572</v>
      </c>
      <c r="H50" s="496">
        <v>0</v>
      </c>
      <c r="I50" s="273">
        <v>572</v>
      </c>
      <c r="J50" s="273">
        <v>5623</v>
      </c>
      <c r="K50" s="24">
        <v>0</v>
      </c>
      <c r="L50" s="273">
        <v>4512</v>
      </c>
      <c r="M50" s="697">
        <v>0</v>
      </c>
      <c r="N50" s="565">
        <v>1.0524606</v>
      </c>
      <c r="O50" s="273">
        <v>519663</v>
      </c>
      <c r="P50" s="273">
        <v>1271940</v>
      </c>
      <c r="Q50" s="273">
        <v>25988</v>
      </c>
      <c r="R50" s="565">
        <v>513</v>
      </c>
      <c r="S50" s="565">
        <v>6.08</v>
      </c>
      <c r="V50" s="33" t="s">
        <v>61</v>
      </c>
      <c r="X50" s="273">
        <v>5623</v>
      </c>
      <c r="Y50" s="3">
        <v>5623</v>
      </c>
      <c r="Z50">
        <f t="shared" si="0"/>
        <v>0</v>
      </c>
      <c r="AB50">
        <v>139633</v>
      </c>
    </row>
    <row r="51" spans="1:28" ht="15">
      <c r="A51" s="3"/>
      <c r="B51" s="926" t="s">
        <v>62</v>
      </c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X51">
        <f>SUM(X39:X50)</f>
        <v>37921</v>
      </c>
      <c r="Z51">
        <f t="shared" si="0"/>
        <v>37921</v>
      </c>
      <c r="AB51">
        <v>623854</v>
      </c>
    </row>
    <row r="52" spans="1:28" ht="15">
      <c r="A52" s="3">
        <v>39</v>
      </c>
      <c r="B52" s="33" t="s">
        <v>63</v>
      </c>
      <c r="C52" s="591">
        <v>332</v>
      </c>
      <c r="D52" s="591">
        <v>0</v>
      </c>
      <c r="E52" s="591">
        <v>88</v>
      </c>
      <c r="F52" s="591">
        <v>244</v>
      </c>
      <c r="G52" s="592">
        <v>644</v>
      </c>
      <c r="H52" s="591">
        <v>0</v>
      </c>
      <c r="I52" s="592">
        <v>494</v>
      </c>
      <c r="J52" s="591">
        <v>0</v>
      </c>
      <c r="K52" s="591">
        <v>0</v>
      </c>
      <c r="L52" s="591">
        <v>0</v>
      </c>
      <c r="M52" s="593">
        <v>0</v>
      </c>
      <c r="N52" s="593">
        <v>0</v>
      </c>
      <c r="O52" s="592">
        <v>211453</v>
      </c>
      <c r="P52" s="592">
        <v>339746</v>
      </c>
      <c r="Q52" s="592">
        <v>40376</v>
      </c>
      <c r="R52" s="594">
        <v>128.69</v>
      </c>
      <c r="S52" s="594">
        <v>7.2</v>
      </c>
      <c r="V52" s="33" t="s">
        <v>63</v>
      </c>
      <c r="X52" s="591">
        <v>0</v>
      </c>
      <c r="Y52" s="3">
        <v>0</v>
      </c>
      <c r="Z52">
        <f t="shared" si="0"/>
        <v>0</v>
      </c>
      <c r="AB52">
        <v>2321063</v>
      </c>
    </row>
    <row r="53" spans="1:28" ht="15">
      <c r="A53" s="3">
        <v>40</v>
      </c>
      <c r="B53" s="8" t="s">
        <v>64</v>
      </c>
      <c r="C53" s="271">
        <v>10079</v>
      </c>
      <c r="D53" s="271">
        <v>0</v>
      </c>
      <c r="E53" s="271">
        <v>3951</v>
      </c>
      <c r="F53" s="271">
        <v>6128</v>
      </c>
      <c r="G53" s="271">
        <v>198837</v>
      </c>
      <c r="H53" s="271">
        <v>0</v>
      </c>
      <c r="I53" s="271">
        <v>159551</v>
      </c>
      <c r="J53" s="271">
        <v>5881376</v>
      </c>
      <c r="K53" s="271">
        <v>75071</v>
      </c>
      <c r="L53" s="271">
        <v>8807388</v>
      </c>
      <c r="M53" s="593">
        <v>47.960803078</v>
      </c>
      <c r="N53" s="593">
        <v>2818.657378831</v>
      </c>
      <c r="O53" s="271">
        <v>15364694</v>
      </c>
      <c r="P53" s="271">
        <v>27392214</v>
      </c>
      <c r="Q53" s="271">
        <v>6661628</v>
      </c>
      <c r="R53" s="595">
        <v>11555.698442941999</v>
      </c>
      <c r="S53" s="595">
        <v>974.4915673400001</v>
      </c>
      <c r="V53" s="8" t="s">
        <v>64</v>
      </c>
      <c r="X53" s="271">
        <v>5881376</v>
      </c>
      <c r="Y53" s="3">
        <v>5881376</v>
      </c>
      <c r="Z53">
        <f t="shared" si="0"/>
        <v>0</v>
      </c>
      <c r="AB53">
        <v>572392</v>
      </c>
    </row>
    <row r="54" spans="1:28" ht="15">
      <c r="A54" s="3">
        <v>41</v>
      </c>
      <c r="B54" s="8" t="s">
        <v>65</v>
      </c>
      <c r="C54" s="583">
        <v>9406</v>
      </c>
      <c r="D54" s="583">
        <v>0</v>
      </c>
      <c r="E54" s="583">
        <v>3041</v>
      </c>
      <c r="F54" s="583">
        <v>6365</v>
      </c>
      <c r="G54" s="596">
        <v>168329</v>
      </c>
      <c r="H54" s="596">
        <v>6101</v>
      </c>
      <c r="I54" s="596">
        <v>144494</v>
      </c>
      <c r="J54" s="597">
        <v>2802935</v>
      </c>
      <c r="K54" s="597">
        <v>8286</v>
      </c>
      <c r="L54" s="597">
        <v>5183197</v>
      </c>
      <c r="M54" s="593">
        <v>4.257427148</v>
      </c>
      <c r="N54" s="593">
        <v>1180.8366965280002</v>
      </c>
      <c r="O54" s="583">
        <v>17064450</v>
      </c>
      <c r="P54" s="584">
        <v>26438082</v>
      </c>
      <c r="Q54" s="598">
        <v>6456742</v>
      </c>
      <c r="R54" s="599">
        <v>11475.428208191877</v>
      </c>
      <c r="S54" s="599">
        <v>1084.777447</v>
      </c>
      <c r="V54" s="8" t="s">
        <v>65</v>
      </c>
      <c r="X54" s="597">
        <v>2802935</v>
      </c>
      <c r="Y54" s="9">
        <v>2802935</v>
      </c>
      <c r="Z54">
        <f t="shared" si="0"/>
        <v>0</v>
      </c>
      <c r="AB54">
        <v>1280870</v>
      </c>
    </row>
    <row r="55" spans="1:28" ht="15">
      <c r="A55" s="3">
        <v>42</v>
      </c>
      <c r="B55" s="8" t="s">
        <v>66</v>
      </c>
      <c r="C55" s="271">
        <v>753</v>
      </c>
      <c r="D55" s="271">
        <v>0</v>
      </c>
      <c r="E55" s="271">
        <v>393</v>
      </c>
      <c r="F55" s="271">
        <v>360</v>
      </c>
      <c r="G55" s="271">
        <v>100</v>
      </c>
      <c r="H55" s="271">
        <v>0</v>
      </c>
      <c r="I55" s="271">
        <v>39</v>
      </c>
      <c r="J55" s="271">
        <v>208641</v>
      </c>
      <c r="K55" s="271">
        <v>535</v>
      </c>
      <c r="L55" s="271">
        <v>351550</v>
      </c>
      <c r="M55" s="593">
        <v>0.3</v>
      </c>
      <c r="N55" s="593">
        <v>135.72</v>
      </c>
      <c r="O55" s="271">
        <v>961266</v>
      </c>
      <c r="P55" s="271">
        <v>1158856</v>
      </c>
      <c r="Q55" s="271">
        <v>165844</v>
      </c>
      <c r="R55" s="594">
        <v>460.62</v>
      </c>
      <c r="S55" s="594">
        <v>28.49</v>
      </c>
      <c r="V55" s="8" t="s">
        <v>66</v>
      </c>
      <c r="X55" s="271">
        <v>208641</v>
      </c>
      <c r="Y55" s="648">
        <v>208641</v>
      </c>
      <c r="Z55">
        <f t="shared" si="0"/>
        <v>0</v>
      </c>
      <c r="AB55">
        <f>SUM(AB43:AB54)</f>
        <v>18152748</v>
      </c>
    </row>
    <row r="56" spans="1:26" ht="15">
      <c r="A56" s="3">
        <v>43</v>
      </c>
      <c r="B56" s="8" t="s">
        <v>67</v>
      </c>
      <c r="C56" s="600">
        <v>857</v>
      </c>
      <c r="D56" s="600">
        <v>0</v>
      </c>
      <c r="E56" s="600">
        <v>342</v>
      </c>
      <c r="F56" s="600">
        <v>515</v>
      </c>
      <c r="G56" s="600">
        <v>0</v>
      </c>
      <c r="H56" s="600">
        <v>0</v>
      </c>
      <c r="I56" s="600">
        <v>0</v>
      </c>
      <c r="J56" s="600">
        <v>235052</v>
      </c>
      <c r="K56" s="600">
        <v>2146</v>
      </c>
      <c r="L56" s="600">
        <v>409546</v>
      </c>
      <c r="M56" s="593">
        <v>1.819181546</v>
      </c>
      <c r="N56" s="593">
        <v>120.38335698699998</v>
      </c>
      <c r="O56" s="600">
        <v>1599900</v>
      </c>
      <c r="P56" s="600">
        <v>2625030</v>
      </c>
      <c r="Q56" s="600">
        <v>426819</v>
      </c>
      <c r="R56" s="595">
        <v>727.667578475</v>
      </c>
      <c r="S56" s="595">
        <v>63.19835022000003</v>
      </c>
      <c r="V56" s="8" t="s">
        <v>67</v>
      </c>
      <c r="X56" s="600">
        <v>235052</v>
      </c>
      <c r="Y56" s="649">
        <v>235052</v>
      </c>
      <c r="Z56">
        <f t="shared" si="0"/>
        <v>0</v>
      </c>
    </row>
    <row r="57" spans="1:26" ht="15">
      <c r="A57" s="3">
        <v>44</v>
      </c>
      <c r="B57" s="8" t="s">
        <v>68</v>
      </c>
      <c r="C57" s="600">
        <v>10357</v>
      </c>
      <c r="D57" s="600">
        <v>0</v>
      </c>
      <c r="E57" s="600">
        <v>2116</v>
      </c>
      <c r="F57" s="600">
        <v>8241</v>
      </c>
      <c r="G57" s="600">
        <v>205875</v>
      </c>
      <c r="H57" s="600">
        <v>0</v>
      </c>
      <c r="I57" s="600">
        <v>157972</v>
      </c>
      <c r="J57" s="600">
        <v>847970</v>
      </c>
      <c r="K57" s="600">
        <v>6859</v>
      </c>
      <c r="L57" s="600">
        <v>1192923</v>
      </c>
      <c r="M57" s="593">
        <v>2.110486546</v>
      </c>
      <c r="N57" s="593">
        <v>341.921574978</v>
      </c>
      <c r="O57" s="600">
        <v>12904005</v>
      </c>
      <c r="P57" s="600">
        <v>25321252</v>
      </c>
      <c r="Q57" s="600">
        <v>3370675</v>
      </c>
      <c r="R57" s="599">
        <v>10650.760932931</v>
      </c>
      <c r="S57" s="599">
        <v>546.82</v>
      </c>
      <c r="V57" s="8" t="s">
        <v>68</v>
      </c>
      <c r="X57" s="600">
        <v>847970</v>
      </c>
      <c r="Y57" s="649">
        <v>847970</v>
      </c>
      <c r="Z57">
        <f t="shared" si="0"/>
        <v>0</v>
      </c>
    </row>
    <row r="58" spans="1:26" ht="15">
      <c r="A58" s="3">
        <v>45</v>
      </c>
      <c r="B58" s="8" t="s">
        <v>69</v>
      </c>
      <c r="C58" s="601">
        <v>655</v>
      </c>
      <c r="D58" s="601">
        <v>0</v>
      </c>
      <c r="E58" s="601">
        <v>261</v>
      </c>
      <c r="F58" s="601">
        <v>394</v>
      </c>
      <c r="G58" s="602">
        <v>3952</v>
      </c>
      <c r="H58" s="602">
        <v>0</v>
      </c>
      <c r="I58" s="602">
        <v>2148</v>
      </c>
      <c r="J58" s="601">
        <v>0</v>
      </c>
      <c r="K58" s="601">
        <v>0</v>
      </c>
      <c r="L58" s="601">
        <v>0</v>
      </c>
      <c r="M58" s="593">
        <v>0</v>
      </c>
      <c r="N58" s="593">
        <v>0</v>
      </c>
      <c r="O58" s="601">
        <v>318388</v>
      </c>
      <c r="P58" s="601">
        <v>629754</v>
      </c>
      <c r="Q58" s="601">
        <v>129335</v>
      </c>
      <c r="R58" s="594">
        <v>211.828210583</v>
      </c>
      <c r="S58" s="594">
        <v>19.503751119</v>
      </c>
      <c r="V58" s="8" t="s">
        <v>69</v>
      </c>
      <c r="X58" s="601">
        <v>0</v>
      </c>
      <c r="Y58" s="9">
        <v>0</v>
      </c>
      <c r="Z58">
        <f t="shared" si="0"/>
        <v>0</v>
      </c>
    </row>
    <row r="59" spans="1:26" ht="15">
      <c r="A59" s="3"/>
      <c r="B59" s="43" t="s">
        <v>47</v>
      </c>
      <c r="C59" s="603">
        <f>SUM(C39:C58)</f>
        <v>38645</v>
      </c>
      <c r="D59" s="603">
        <f>SUM(D39:D58)</f>
        <v>0</v>
      </c>
      <c r="E59" s="603">
        <f aca="true" t="shared" si="2" ref="E59:S59">SUM(E39:E58)</f>
        <v>13718</v>
      </c>
      <c r="F59" s="603">
        <f t="shared" si="2"/>
        <v>24927</v>
      </c>
      <c r="G59" s="603">
        <f t="shared" si="2"/>
        <v>591473</v>
      </c>
      <c r="H59" s="603">
        <f t="shared" si="2"/>
        <v>6101</v>
      </c>
      <c r="I59" s="603">
        <f t="shared" si="2"/>
        <v>476542</v>
      </c>
      <c r="J59" s="603">
        <f t="shared" si="2"/>
        <v>10013895</v>
      </c>
      <c r="K59" s="603">
        <f t="shared" si="2"/>
        <v>95153</v>
      </c>
      <c r="L59" s="603">
        <f t="shared" si="2"/>
        <v>15990635</v>
      </c>
      <c r="M59" s="604">
        <f t="shared" si="2"/>
        <v>57.21840681799999</v>
      </c>
      <c r="N59" s="604">
        <f t="shared" si="2"/>
        <v>4613.887474924</v>
      </c>
      <c r="O59" s="603">
        <f t="shared" si="2"/>
        <v>62994182</v>
      </c>
      <c r="P59" s="603">
        <f t="shared" si="2"/>
        <v>103300803</v>
      </c>
      <c r="Q59" s="603">
        <f t="shared" si="2"/>
        <v>18326300</v>
      </c>
      <c r="R59" s="605">
        <f t="shared" si="2"/>
        <v>41150.717613836874</v>
      </c>
      <c r="S59" s="605">
        <f t="shared" si="2"/>
        <v>2911.5177034939998</v>
      </c>
      <c r="V59" s="43" t="s">
        <v>47</v>
      </c>
      <c r="X59" s="603">
        <f>SUM(X52:X58)</f>
        <v>9975974</v>
      </c>
      <c r="Z59">
        <f t="shared" si="0"/>
        <v>9975974</v>
      </c>
    </row>
    <row r="60" spans="1:26" ht="15">
      <c r="A60" s="3"/>
      <c r="B60" s="926" t="s">
        <v>70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Z60">
        <f t="shared" si="0"/>
        <v>0</v>
      </c>
    </row>
    <row r="61" spans="1:26" ht="15">
      <c r="A61" s="3">
        <v>46</v>
      </c>
      <c r="B61" s="8" t="s">
        <v>71</v>
      </c>
      <c r="C61" s="611">
        <v>122</v>
      </c>
      <c r="D61" s="612">
        <v>0</v>
      </c>
      <c r="E61" s="612">
        <v>35</v>
      </c>
      <c r="F61" s="612">
        <v>87</v>
      </c>
      <c r="G61" s="612">
        <v>0</v>
      </c>
      <c r="H61" s="612">
        <v>0</v>
      </c>
      <c r="I61" s="612">
        <v>0</v>
      </c>
      <c r="J61" s="569">
        <v>139633</v>
      </c>
      <c r="K61" s="569">
        <v>906</v>
      </c>
      <c r="L61" s="569">
        <v>187164</v>
      </c>
      <c r="M61" s="570">
        <v>0.70323366</v>
      </c>
      <c r="N61" s="570">
        <v>52.1992328</v>
      </c>
      <c r="O61" s="569">
        <v>296799</v>
      </c>
      <c r="P61" s="569">
        <v>459695</v>
      </c>
      <c r="Q61" s="569">
        <v>136621</v>
      </c>
      <c r="R61" s="570">
        <v>178.11501060199998</v>
      </c>
      <c r="S61" s="570">
        <v>24.296020405</v>
      </c>
      <c r="V61" s="8" t="s">
        <v>71</v>
      </c>
      <c r="X61" s="569">
        <v>139633</v>
      </c>
      <c r="Y61" s="9">
        <v>139633</v>
      </c>
      <c r="Z61">
        <f t="shared" si="0"/>
        <v>0</v>
      </c>
    </row>
    <row r="62" spans="1:26" ht="15">
      <c r="A62" s="3">
        <v>47</v>
      </c>
      <c r="B62" s="8" t="s">
        <v>72</v>
      </c>
      <c r="C62" s="9">
        <v>0</v>
      </c>
      <c r="D62" s="9">
        <v>0</v>
      </c>
      <c r="E62" s="9">
        <v>0</v>
      </c>
      <c r="F62" s="9">
        <v>0</v>
      </c>
      <c r="G62" s="612">
        <v>18461</v>
      </c>
      <c r="H62" s="612">
        <v>0</v>
      </c>
      <c r="I62" s="612">
        <v>93057</v>
      </c>
      <c r="J62" s="569">
        <v>623854</v>
      </c>
      <c r="K62" s="569">
        <v>4343</v>
      </c>
      <c r="L62" s="569">
        <v>1728085</v>
      </c>
      <c r="M62" s="570">
        <v>3.04403</v>
      </c>
      <c r="N62" s="570">
        <v>1265.311070569762</v>
      </c>
      <c r="O62" s="613">
        <v>0</v>
      </c>
      <c r="P62" s="613">
        <v>0</v>
      </c>
      <c r="Q62" s="9">
        <v>0</v>
      </c>
      <c r="R62" s="10">
        <v>0</v>
      </c>
      <c r="S62" s="10">
        <v>0</v>
      </c>
      <c r="V62" s="8" t="s">
        <v>72</v>
      </c>
      <c r="X62" s="569">
        <v>623854</v>
      </c>
      <c r="Y62" s="650">
        <v>623854</v>
      </c>
      <c r="Z62">
        <f t="shared" si="0"/>
        <v>0</v>
      </c>
    </row>
    <row r="63" spans="1:26" ht="15">
      <c r="A63" s="3">
        <v>48</v>
      </c>
      <c r="B63" s="8" t="s">
        <v>73</v>
      </c>
      <c r="C63" s="611">
        <v>0</v>
      </c>
      <c r="D63" s="612">
        <v>0</v>
      </c>
      <c r="E63" s="612">
        <v>0</v>
      </c>
      <c r="F63" s="612">
        <v>0</v>
      </c>
      <c r="G63" s="612">
        <v>0</v>
      </c>
      <c r="H63" s="612">
        <v>0</v>
      </c>
      <c r="I63" s="612">
        <v>0</v>
      </c>
      <c r="J63" s="569">
        <v>0</v>
      </c>
      <c r="K63" s="569">
        <v>0</v>
      </c>
      <c r="L63" s="569">
        <v>0</v>
      </c>
      <c r="M63" s="570">
        <v>0</v>
      </c>
      <c r="N63" s="570">
        <v>0</v>
      </c>
      <c r="O63" s="569">
        <v>12443</v>
      </c>
      <c r="P63" s="569">
        <v>2346</v>
      </c>
      <c r="Q63" s="569">
        <v>1658</v>
      </c>
      <c r="R63" s="570">
        <v>1.336004752</v>
      </c>
      <c r="S63" s="570">
        <v>0.435459147</v>
      </c>
      <c r="V63" s="8" t="s">
        <v>73</v>
      </c>
      <c r="X63" s="569">
        <v>0</v>
      </c>
      <c r="Y63" s="650">
        <v>0</v>
      </c>
      <c r="Z63">
        <f t="shared" si="0"/>
        <v>0</v>
      </c>
    </row>
    <row r="64" spans="1:26" ht="15">
      <c r="A64" s="3">
        <v>49</v>
      </c>
      <c r="B64" s="8" t="s">
        <v>74</v>
      </c>
      <c r="C64" s="614">
        <v>700</v>
      </c>
      <c r="D64" s="615">
        <v>0</v>
      </c>
      <c r="E64" s="615">
        <v>58</v>
      </c>
      <c r="F64" s="615">
        <v>642</v>
      </c>
      <c r="G64" s="616">
        <v>11073</v>
      </c>
      <c r="H64" s="615">
        <v>0</v>
      </c>
      <c r="I64" s="616">
        <v>7789</v>
      </c>
      <c r="J64" s="617">
        <v>2321063</v>
      </c>
      <c r="K64" s="615">
        <v>27958</v>
      </c>
      <c r="L64" s="618">
        <v>6909415</v>
      </c>
      <c r="M64" s="570">
        <v>21.921286377</v>
      </c>
      <c r="N64" s="570">
        <v>1838.544250874</v>
      </c>
      <c r="O64" s="617">
        <v>2136387</v>
      </c>
      <c r="P64" s="617">
        <v>3431507</v>
      </c>
      <c r="Q64" s="617">
        <v>1629104</v>
      </c>
      <c r="R64" s="619">
        <v>1162.95</v>
      </c>
      <c r="S64" s="620">
        <v>328.6</v>
      </c>
      <c r="V64" s="8" t="s">
        <v>74</v>
      </c>
      <c r="X64" s="617">
        <v>2321063</v>
      </c>
      <c r="Y64" s="3">
        <v>2321063</v>
      </c>
      <c r="Z64">
        <f t="shared" si="0"/>
        <v>0</v>
      </c>
    </row>
    <row r="65" spans="1:26" ht="15">
      <c r="A65" s="3">
        <v>50</v>
      </c>
      <c r="B65" s="8" t="s">
        <v>75</v>
      </c>
      <c r="C65" s="621">
        <v>67</v>
      </c>
      <c r="D65" s="621">
        <v>0</v>
      </c>
      <c r="E65" s="621">
        <v>13</v>
      </c>
      <c r="F65" s="621">
        <v>54</v>
      </c>
      <c r="G65" s="621">
        <v>0</v>
      </c>
      <c r="H65" s="621">
        <v>0</v>
      </c>
      <c r="I65" s="621">
        <v>0</v>
      </c>
      <c r="J65" s="606">
        <v>0</v>
      </c>
      <c r="K65" s="621">
        <v>0</v>
      </c>
      <c r="L65" s="621">
        <v>0</v>
      </c>
      <c r="M65" s="570">
        <v>0</v>
      </c>
      <c r="N65" s="570">
        <v>0</v>
      </c>
      <c r="O65" s="569">
        <v>86005</v>
      </c>
      <c r="P65" s="569">
        <v>192531</v>
      </c>
      <c r="Q65" s="569">
        <v>93925</v>
      </c>
      <c r="R65" s="570">
        <v>73.06</v>
      </c>
      <c r="S65" s="570">
        <v>17.05</v>
      </c>
      <c r="V65" s="8" t="s">
        <v>75</v>
      </c>
      <c r="X65" s="606">
        <v>0</v>
      </c>
      <c r="Y65" s="9">
        <v>0</v>
      </c>
      <c r="Z65">
        <f t="shared" si="0"/>
        <v>0</v>
      </c>
    </row>
    <row r="66" spans="1:26" ht="15">
      <c r="A66" s="3">
        <v>51</v>
      </c>
      <c r="B66" s="8" t="s">
        <v>76</v>
      </c>
      <c r="C66" s="46">
        <v>36</v>
      </c>
      <c r="D66" s="46">
        <v>0</v>
      </c>
      <c r="E66" s="609">
        <v>5</v>
      </c>
      <c r="F66" s="46">
        <v>31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570">
        <v>0</v>
      </c>
      <c r="N66" s="570">
        <v>0</v>
      </c>
      <c r="O66" s="610">
        <v>6339</v>
      </c>
      <c r="P66" s="609">
        <v>26291</v>
      </c>
      <c r="Q66" s="609">
        <v>3346</v>
      </c>
      <c r="R66" s="427">
        <v>6.31</v>
      </c>
      <c r="S66" s="427">
        <v>0.769</v>
      </c>
      <c r="V66" s="8" t="s">
        <v>76</v>
      </c>
      <c r="X66" s="46">
        <v>0</v>
      </c>
      <c r="Y66" s="3">
        <v>0</v>
      </c>
      <c r="Z66">
        <f t="shared" si="0"/>
        <v>0</v>
      </c>
    </row>
    <row r="67" spans="1:26" ht="15">
      <c r="A67" s="3">
        <v>52</v>
      </c>
      <c r="B67" s="8" t="s">
        <v>77</v>
      </c>
      <c r="C67" s="622">
        <v>143</v>
      </c>
      <c r="D67" s="622">
        <v>0</v>
      </c>
      <c r="E67" s="622">
        <v>70</v>
      </c>
      <c r="F67" s="622">
        <v>73</v>
      </c>
      <c r="G67" s="622">
        <v>9028</v>
      </c>
      <c r="H67" s="622">
        <v>5037</v>
      </c>
      <c r="I67" s="622">
        <v>14065</v>
      </c>
      <c r="J67" s="622">
        <v>572392</v>
      </c>
      <c r="K67" s="622">
        <v>3105</v>
      </c>
      <c r="L67" s="622">
        <v>1087654</v>
      </c>
      <c r="M67" s="570">
        <v>2.0741966059999997</v>
      </c>
      <c r="N67" s="570">
        <v>298.13488463700435</v>
      </c>
      <c r="O67" s="622">
        <v>469462</v>
      </c>
      <c r="P67" s="622">
        <v>444794</v>
      </c>
      <c r="Q67" s="622">
        <v>295860</v>
      </c>
      <c r="R67" s="623">
        <v>199.928133986</v>
      </c>
      <c r="S67" s="623">
        <v>69.21699297400001</v>
      </c>
      <c r="V67" s="8" t="s">
        <v>77</v>
      </c>
      <c r="X67" s="622">
        <v>572392</v>
      </c>
      <c r="Y67" s="60">
        <v>572392</v>
      </c>
      <c r="Z67">
        <f t="shared" si="0"/>
        <v>0</v>
      </c>
    </row>
    <row r="68" spans="1:26" ht="15">
      <c r="A68" s="3">
        <v>53</v>
      </c>
      <c r="B68" s="8" t="s">
        <v>79</v>
      </c>
      <c r="C68" s="624">
        <v>300</v>
      </c>
      <c r="D68" s="624">
        <v>0</v>
      </c>
      <c r="E68" s="624">
        <v>97</v>
      </c>
      <c r="F68" s="624">
        <v>203</v>
      </c>
      <c r="G68" s="624">
        <v>15</v>
      </c>
      <c r="H68" s="624">
        <v>0</v>
      </c>
      <c r="I68" s="624">
        <v>0</v>
      </c>
      <c r="J68" s="607">
        <v>1280870</v>
      </c>
      <c r="K68" s="607">
        <v>2422</v>
      </c>
      <c r="L68" s="607">
        <v>2293029</v>
      </c>
      <c r="M68" s="570">
        <v>1.1</v>
      </c>
      <c r="N68" s="570">
        <v>702.5</v>
      </c>
      <c r="O68" s="617">
        <v>770722</v>
      </c>
      <c r="P68" s="609">
        <v>1340295</v>
      </c>
      <c r="Q68" s="609">
        <v>591599</v>
      </c>
      <c r="R68" s="608">
        <v>465.9285560360001</v>
      </c>
      <c r="S68" s="608">
        <v>96.24209243399991</v>
      </c>
      <c r="V68" s="8" t="s">
        <v>79</v>
      </c>
      <c r="X68" s="607">
        <v>1280870</v>
      </c>
      <c r="Y68" s="650">
        <v>1280870</v>
      </c>
      <c r="Z68">
        <f t="shared" si="0"/>
        <v>0</v>
      </c>
    </row>
    <row r="69" spans="1:26" ht="15">
      <c r="A69" s="3"/>
      <c r="B69" s="43" t="s">
        <v>47</v>
      </c>
      <c r="C69" s="577">
        <f aca="true" t="shared" si="3" ref="C69:S69">SUM(C61:C68)</f>
        <v>1368</v>
      </c>
      <c r="D69" s="577">
        <f t="shared" si="3"/>
        <v>0</v>
      </c>
      <c r="E69" s="577">
        <f t="shared" si="3"/>
        <v>278</v>
      </c>
      <c r="F69" s="577">
        <f t="shared" si="3"/>
        <v>1090</v>
      </c>
      <c r="G69" s="577">
        <f t="shared" si="3"/>
        <v>38577</v>
      </c>
      <c r="H69" s="577">
        <f t="shared" si="3"/>
        <v>5037</v>
      </c>
      <c r="I69" s="577">
        <f t="shared" si="3"/>
        <v>114911</v>
      </c>
      <c r="J69" s="577">
        <f t="shared" si="3"/>
        <v>4937812</v>
      </c>
      <c r="K69" s="577">
        <f t="shared" si="3"/>
        <v>38734</v>
      </c>
      <c r="L69" s="577">
        <f t="shared" si="3"/>
        <v>12205347</v>
      </c>
      <c r="M69" s="269">
        <f t="shared" si="3"/>
        <v>28.842746643000005</v>
      </c>
      <c r="N69" s="269">
        <f t="shared" si="3"/>
        <v>4156.689438880767</v>
      </c>
      <c r="O69" s="577">
        <f t="shared" si="3"/>
        <v>3778157</v>
      </c>
      <c r="P69" s="577">
        <f t="shared" si="3"/>
        <v>5897459</v>
      </c>
      <c r="Q69" s="577">
        <f t="shared" si="3"/>
        <v>2752113</v>
      </c>
      <c r="R69" s="269">
        <f t="shared" si="3"/>
        <v>2087.627705376</v>
      </c>
      <c r="S69" s="269">
        <f t="shared" si="3"/>
        <v>536.60956496</v>
      </c>
      <c r="V69" s="43" t="s">
        <v>47</v>
      </c>
      <c r="X69">
        <f>SUM(X61:X68)</f>
        <v>4937812</v>
      </c>
      <c r="Y69" s="7"/>
      <c r="Z69">
        <f t="shared" si="0"/>
        <v>4937812</v>
      </c>
    </row>
    <row r="70" spans="1:26" ht="15">
      <c r="A70" s="3"/>
      <c r="B70" s="58" t="s">
        <v>80</v>
      </c>
      <c r="C70" s="577">
        <f aca="true" t="shared" si="4" ref="C70:S70">SUM(C36+C59+C69)</f>
        <v>100047</v>
      </c>
      <c r="D70" s="577">
        <f t="shared" si="4"/>
        <v>0</v>
      </c>
      <c r="E70" s="577">
        <f t="shared" si="4"/>
        <v>48662</v>
      </c>
      <c r="F70" s="577">
        <f t="shared" si="4"/>
        <v>51385</v>
      </c>
      <c r="G70" s="577">
        <f t="shared" si="4"/>
        <v>682083</v>
      </c>
      <c r="H70" s="577">
        <f t="shared" si="4"/>
        <v>12043</v>
      </c>
      <c r="I70" s="577">
        <f t="shared" si="4"/>
        <v>634458</v>
      </c>
      <c r="J70" s="577">
        <f t="shared" si="4"/>
        <v>18152748</v>
      </c>
      <c r="K70" s="577">
        <f t="shared" si="4"/>
        <v>205250</v>
      </c>
      <c r="L70" s="577">
        <f t="shared" si="4"/>
        <v>33372045</v>
      </c>
      <c r="M70" s="269">
        <f t="shared" si="4"/>
        <v>119.68547847299999</v>
      </c>
      <c r="N70" s="269">
        <f t="shared" si="4"/>
        <v>9874.555361612767</v>
      </c>
      <c r="O70" s="577">
        <f t="shared" si="4"/>
        <v>294077943</v>
      </c>
      <c r="P70" s="577">
        <f t="shared" si="4"/>
        <v>456805855</v>
      </c>
      <c r="Q70" s="577">
        <f t="shared" si="4"/>
        <v>37096860</v>
      </c>
      <c r="R70" s="269">
        <f t="shared" si="4"/>
        <v>135488.31854755987</v>
      </c>
      <c r="S70" s="269">
        <f t="shared" si="4"/>
        <v>5789.892322111001</v>
      </c>
      <c r="V70" s="58" t="s">
        <v>80</v>
      </c>
      <c r="X70">
        <v>18066742</v>
      </c>
      <c r="Z70">
        <f t="shared" si="0"/>
        <v>18066742</v>
      </c>
    </row>
    <row r="71" spans="1:19" ht="15">
      <c r="A71" s="4"/>
      <c r="B71" s="4"/>
      <c r="C71" s="4">
        <f>SUM(C70:D70)</f>
        <v>100047</v>
      </c>
      <c r="D71" s="4"/>
      <c r="E71" s="4">
        <f>SUM(E70:F70)</f>
        <v>100047</v>
      </c>
      <c r="F71" s="4"/>
      <c r="G71" s="710">
        <f>SUM(G70:H70)</f>
        <v>694126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">
      <c r="A72" s="4"/>
      <c r="B72" s="270">
        <v>41061</v>
      </c>
      <c r="C72" s="3">
        <v>99218</v>
      </c>
      <c r="D72" s="3"/>
      <c r="E72" s="60">
        <v>99218</v>
      </c>
      <c r="F72" s="60"/>
      <c r="G72" s="60">
        <v>682958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">
      <c r="A73" s="4"/>
      <c r="B73" s="4" t="s">
        <v>121</v>
      </c>
      <c r="C73" s="4">
        <f>C71-C72</f>
        <v>829</v>
      </c>
      <c r="D73" s="4"/>
      <c r="E73" s="4">
        <f>E71-E72</f>
        <v>829</v>
      </c>
      <c r="F73" s="4"/>
      <c r="G73" s="4">
        <f>G71-G72</f>
        <v>11168</v>
      </c>
      <c r="H73" s="4"/>
      <c r="I73" s="4"/>
      <c r="J73" s="4">
        <f>L73/J70</f>
        <v>1.8497086501724147</v>
      </c>
      <c r="K73" s="4"/>
      <c r="L73" s="4">
        <f>K70+L70</f>
        <v>33577295</v>
      </c>
      <c r="M73" s="4"/>
      <c r="N73" s="4">
        <f>M70+N70</f>
        <v>9994.240840085768</v>
      </c>
      <c r="O73" s="4"/>
      <c r="P73" s="4">
        <f>P70+Q70</f>
        <v>493902715</v>
      </c>
      <c r="Q73" s="4"/>
      <c r="R73" s="4">
        <f>R70+S70</f>
        <v>141278.21086967087</v>
      </c>
      <c r="S73" s="4"/>
    </row>
    <row r="74" spans="1:19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>L73/31</f>
        <v>1083138.5483870967</v>
      </c>
      <c r="M74" s="4"/>
      <c r="N74" s="4">
        <f>N73/31</f>
        <v>322.3948658092183</v>
      </c>
      <c r="O74" s="4"/>
      <c r="P74" s="4">
        <f>P73/31</f>
        <v>15932345.64516129</v>
      </c>
      <c r="Q74" s="4"/>
      <c r="R74" s="4">
        <f>R73/31</f>
        <v>4557.361640957125</v>
      </c>
      <c r="S74" s="4"/>
    </row>
    <row r="75" spans="1:19" ht="15">
      <c r="A75" s="4"/>
      <c r="B75" s="4"/>
      <c r="C75" s="4"/>
      <c r="D75" s="4"/>
      <c r="E75" s="4">
        <v>3871</v>
      </c>
      <c r="F75" s="4"/>
      <c r="G75" s="4"/>
      <c r="H75" s="4"/>
      <c r="I75" s="4">
        <f>K70+P70</f>
        <v>457011105</v>
      </c>
      <c r="J75" s="4">
        <f>M70+R70</f>
        <v>135608.00402603287</v>
      </c>
      <c r="K75" s="4"/>
      <c r="L75" s="4"/>
      <c r="M75" s="4"/>
      <c r="N75" s="4">
        <f>N73/L73</f>
        <v>0.0002976487784404839</v>
      </c>
      <c r="O75" s="4"/>
      <c r="P75" s="4"/>
      <c r="Q75" s="4"/>
      <c r="R75" s="4">
        <f>R73/P73</f>
        <v>0.00028604461279317097</v>
      </c>
      <c r="S75" s="4"/>
    </row>
    <row r="76" spans="1:25" ht="15">
      <c r="A76" s="4"/>
      <c r="B76" s="4"/>
      <c r="C76" s="4"/>
      <c r="D76" s="4"/>
      <c r="E76" s="4"/>
      <c r="F76" s="4"/>
      <c r="G76" s="4"/>
      <c r="H76" s="4"/>
      <c r="I76" s="4"/>
      <c r="J76" s="4">
        <f>J75/E71</f>
        <v>1.355442982058761</v>
      </c>
      <c r="K76" s="4">
        <f>J76/31</f>
        <v>0.04372396716318584</v>
      </c>
      <c r="L76" s="4"/>
      <c r="M76" s="4"/>
      <c r="N76" s="4"/>
      <c r="O76" s="4">
        <f>J70+O70</f>
        <v>312230691</v>
      </c>
      <c r="P76" s="4">
        <f>(L70/J70)</f>
        <v>1.8384018221373426</v>
      </c>
      <c r="Q76" s="4"/>
      <c r="R76" s="4">
        <f>(Q70/O70)</f>
        <v>0.1261463529755443</v>
      </c>
      <c r="S76" s="4"/>
      <c r="Y76">
        <f>SUM(Y8:Y75)</f>
        <v>18152748</v>
      </c>
    </row>
    <row r="77" spans="1:19" ht="15">
      <c r="A77" s="4"/>
      <c r="B77" s="4"/>
      <c r="C77" s="4"/>
      <c r="D77" s="4"/>
      <c r="E77" s="4"/>
      <c r="F77" s="4"/>
      <c r="G77" s="4"/>
      <c r="H77" s="4"/>
      <c r="I77" s="4">
        <f>(L70+Q70)/G71</f>
        <v>101.52177702607308</v>
      </c>
      <c r="J77" s="4">
        <f>(K70+P70)/E71</f>
        <v>4567.964106869771</v>
      </c>
      <c r="K77" s="4"/>
      <c r="L77" s="4"/>
      <c r="M77" s="4"/>
      <c r="N77" s="4"/>
      <c r="O77" s="4"/>
      <c r="P77" s="4">
        <f>(N70/J70)*10000000</f>
        <v>5439.7027720611595</v>
      </c>
      <c r="Q77" s="4"/>
      <c r="R77" s="4">
        <f>(S70/O70)*10000000</f>
        <v>196.8829169248848</v>
      </c>
      <c r="S77" s="4"/>
    </row>
    <row r="78" spans="1:19" ht="15">
      <c r="A78" s="4"/>
      <c r="B78" s="4"/>
      <c r="C78" s="4"/>
      <c r="D78" s="4"/>
      <c r="E78" s="4"/>
      <c r="F78" s="4"/>
      <c r="G78" s="4"/>
      <c r="H78" s="4"/>
      <c r="I78" s="4">
        <f>I77/31</f>
        <v>3.2748960330991315</v>
      </c>
      <c r="J78" s="4">
        <f>J77/31</f>
        <v>147.3536808667668</v>
      </c>
      <c r="K78" s="4"/>
      <c r="L78" s="4">
        <f>K70+P70</f>
        <v>457011105</v>
      </c>
      <c r="M78" s="4"/>
      <c r="N78" s="4"/>
      <c r="O78" s="4"/>
      <c r="P78" s="4"/>
      <c r="Q78" s="4"/>
      <c r="R78" s="4"/>
      <c r="S78" s="4"/>
    </row>
    <row r="79" spans="1:19" ht="15">
      <c r="A79" s="4"/>
      <c r="B79" s="4"/>
      <c r="C79" s="4"/>
      <c r="D79" s="4"/>
      <c r="E79" s="4"/>
      <c r="F79" s="4"/>
      <c r="G79" s="4"/>
      <c r="H79" s="4"/>
      <c r="I79" s="4">
        <f>L70/G71</f>
        <v>48.07779135200237</v>
      </c>
      <c r="J79" s="4">
        <f>K70/E71</f>
        <v>2.0515357781842534</v>
      </c>
      <c r="K79" s="4"/>
      <c r="L79" s="4"/>
      <c r="M79" s="4">
        <f>(M70+R70)/C71</f>
        <v>1.355442982058761</v>
      </c>
      <c r="N79" s="4"/>
      <c r="O79" s="4"/>
      <c r="P79" s="4"/>
      <c r="Q79" s="4"/>
      <c r="R79" s="4"/>
      <c r="S79" s="4"/>
    </row>
    <row r="80" spans="1:19" ht="15">
      <c r="A80" s="4"/>
      <c r="B80" s="4"/>
      <c r="C80" s="4"/>
      <c r="D80" s="4"/>
      <c r="E80" s="4"/>
      <c r="F80" s="4"/>
      <c r="G80" s="4"/>
      <c r="H80" s="4"/>
      <c r="I80" s="4">
        <f>Q70/G71</f>
        <v>53.4439856740707</v>
      </c>
      <c r="J80" s="4">
        <f>P70/E71</f>
        <v>4565.912571091587</v>
      </c>
      <c r="K80" s="4"/>
      <c r="L80" s="4"/>
      <c r="M80" s="4">
        <f>M79/31</f>
        <v>0.04372396716318584</v>
      </c>
      <c r="N80" s="4"/>
      <c r="O80" s="4"/>
      <c r="P80" s="4">
        <f>N70/L70</f>
        <v>0.00029589302548323806</v>
      </c>
      <c r="Q80" s="4"/>
      <c r="R80" s="4"/>
      <c r="S80" s="4"/>
    </row>
    <row r="81" spans="1:19" ht="15">
      <c r="A81" s="4"/>
      <c r="B81" s="4"/>
      <c r="C81" s="4"/>
      <c r="D81" s="4"/>
      <c r="E81" s="4">
        <v>694126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f>S70/Q70</f>
        <v>0.0001560749972399551</v>
      </c>
      <c r="Q81" s="4"/>
      <c r="R81" s="4"/>
      <c r="S81" s="4"/>
    </row>
    <row r="82" ht="15">
      <c r="E82">
        <v>-682958</v>
      </c>
    </row>
    <row r="83" ht="15">
      <c r="E83">
        <f>SUM(E81:E82)</f>
        <v>11168</v>
      </c>
    </row>
    <row r="91" ht="15">
      <c r="I91">
        <v>48662</v>
      </c>
    </row>
    <row r="92" ht="15">
      <c r="I92">
        <v>51385</v>
      </c>
    </row>
    <row r="93" ht="15">
      <c r="I93">
        <v>682083</v>
      </c>
    </row>
    <row r="94" ht="15">
      <c r="I94">
        <v>12043</v>
      </c>
    </row>
    <row r="95" ht="15">
      <c r="I95">
        <v>634458</v>
      </c>
    </row>
    <row r="96" ht="15">
      <c r="I96">
        <v>18152748</v>
      </c>
    </row>
    <row r="97" ht="15">
      <c r="I97">
        <v>205471</v>
      </c>
    </row>
    <row r="98" ht="15">
      <c r="I98">
        <v>33369126</v>
      </c>
    </row>
    <row r="99" ht="15">
      <c r="I99">
        <v>1467.75478473</v>
      </c>
    </row>
    <row r="100" ht="15">
      <c r="I100">
        <v>98738.0536161277</v>
      </c>
    </row>
    <row r="101" ht="15">
      <c r="I101">
        <v>294077943</v>
      </c>
    </row>
    <row r="102" ht="15">
      <c r="I102">
        <v>550779923</v>
      </c>
    </row>
    <row r="103" ht="15">
      <c r="I103">
        <v>37101053</v>
      </c>
    </row>
    <row r="104" ht="15">
      <c r="I104">
        <v>1366140.7854756</v>
      </c>
    </row>
    <row r="105" ht="15">
      <c r="I105">
        <v>57907.42322111</v>
      </c>
    </row>
  </sheetData>
  <sheetProtection/>
  <mergeCells count="21">
    <mergeCell ref="J2:N2"/>
    <mergeCell ref="B38:S38"/>
    <mergeCell ref="B37:S37"/>
    <mergeCell ref="B34:S34"/>
    <mergeCell ref="B1:S1"/>
    <mergeCell ref="B2:B3"/>
    <mergeCell ref="C2:D2"/>
    <mergeCell ref="E2:F2"/>
    <mergeCell ref="G2:H2"/>
    <mergeCell ref="K3:L3"/>
    <mergeCell ref="O2:S2"/>
    <mergeCell ref="B27:S27"/>
    <mergeCell ref="I2:I3"/>
    <mergeCell ref="B51:S51"/>
    <mergeCell ref="B7:S7"/>
    <mergeCell ref="B60:S60"/>
    <mergeCell ref="M3:N3"/>
    <mergeCell ref="P3:Q3"/>
    <mergeCell ref="R3:S3"/>
    <mergeCell ref="B5:S5"/>
    <mergeCell ref="B6:S6"/>
  </mergeCells>
  <printOptions/>
  <pageMargins left="0.7" right="0.69" top="0.75" bottom="0.75" header="0.3" footer="0.3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89"/>
  <sheetViews>
    <sheetView zoomScalePageLayoutView="0" workbookViewId="0" topLeftCell="AN73">
      <selection activeCell="AN21" sqref="AN21"/>
    </sheetView>
  </sheetViews>
  <sheetFormatPr defaultColWidth="9.140625" defaultRowHeight="15"/>
  <cols>
    <col min="1" max="1" width="4.00390625" style="0" customWidth="1"/>
    <col min="2" max="2" width="28.140625" style="0" customWidth="1"/>
    <col min="13" max="14" width="10.421875" style="0" customWidth="1"/>
    <col min="15" max="16" width="10.140625" style="0" bestFit="1" customWidth="1"/>
    <col min="32" max="32" width="9.421875" style="0" bestFit="1" customWidth="1"/>
    <col min="33" max="33" width="9.8515625" style="0" customWidth="1"/>
  </cols>
  <sheetData>
    <row r="1" spans="1:53" ht="15">
      <c r="A1" s="919" t="s">
        <v>17</v>
      </c>
      <c r="B1" s="934" t="s">
        <v>132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5" t="s">
        <v>133</v>
      </c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3" t="s">
        <v>134</v>
      </c>
      <c r="AL1" s="933"/>
      <c r="AM1" s="933"/>
      <c r="AN1" s="933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</row>
    <row r="2" spans="1:53" ht="15">
      <c r="A2" s="919"/>
      <c r="B2" s="930" t="s">
        <v>0</v>
      </c>
      <c r="C2" s="930" t="s">
        <v>1</v>
      </c>
      <c r="D2" s="930"/>
      <c r="E2" s="930" t="s">
        <v>1</v>
      </c>
      <c r="F2" s="930"/>
      <c r="G2" s="930" t="s">
        <v>2</v>
      </c>
      <c r="H2" s="930"/>
      <c r="I2" s="930" t="s">
        <v>3</v>
      </c>
      <c r="J2" s="930" t="s">
        <v>4</v>
      </c>
      <c r="K2" s="930"/>
      <c r="L2" s="930"/>
      <c r="M2" s="930"/>
      <c r="N2" s="930"/>
      <c r="O2" s="930" t="s">
        <v>5</v>
      </c>
      <c r="P2" s="930"/>
      <c r="Q2" s="930"/>
      <c r="R2" s="930"/>
      <c r="S2" s="930"/>
      <c r="T2" s="930" t="s">
        <v>1</v>
      </c>
      <c r="U2" s="930"/>
      <c r="V2" s="930" t="s">
        <v>1</v>
      </c>
      <c r="W2" s="930"/>
      <c r="X2" s="930" t="s">
        <v>2</v>
      </c>
      <c r="Y2" s="930"/>
      <c r="Z2" s="930" t="s">
        <v>3</v>
      </c>
      <c r="AA2" s="930" t="s">
        <v>4</v>
      </c>
      <c r="AB2" s="930"/>
      <c r="AC2" s="930"/>
      <c r="AD2" s="930"/>
      <c r="AE2" s="930"/>
      <c r="AF2" s="930" t="s">
        <v>5</v>
      </c>
      <c r="AG2" s="930"/>
      <c r="AH2" s="930"/>
      <c r="AI2" s="930"/>
      <c r="AJ2" s="930"/>
      <c r="AK2" s="930" t="s">
        <v>1</v>
      </c>
      <c r="AL2" s="930"/>
      <c r="AM2" s="930" t="s">
        <v>1</v>
      </c>
      <c r="AN2" s="930"/>
      <c r="AO2" s="930" t="s">
        <v>2</v>
      </c>
      <c r="AP2" s="930"/>
      <c r="AQ2" s="930" t="s">
        <v>3</v>
      </c>
      <c r="AR2" s="930" t="s">
        <v>4</v>
      </c>
      <c r="AS2" s="930"/>
      <c r="AT2" s="930"/>
      <c r="AU2" s="930"/>
      <c r="AV2" s="930"/>
      <c r="AW2" s="930" t="s">
        <v>5</v>
      </c>
      <c r="AX2" s="930"/>
      <c r="AY2" s="930"/>
      <c r="AZ2" s="930"/>
      <c r="BA2" s="930"/>
    </row>
    <row r="3" spans="1:53" ht="105">
      <c r="A3" s="919"/>
      <c r="B3" s="930"/>
      <c r="C3" s="59" t="s">
        <v>6</v>
      </c>
      <c r="D3" s="59" t="s">
        <v>7</v>
      </c>
      <c r="E3" s="59" t="s">
        <v>81</v>
      </c>
      <c r="F3" s="59" t="s">
        <v>82</v>
      </c>
      <c r="G3" s="59" t="s">
        <v>10</v>
      </c>
      <c r="H3" s="59" t="s">
        <v>7</v>
      </c>
      <c r="I3" s="930"/>
      <c r="J3" s="59" t="s">
        <v>83</v>
      </c>
      <c r="K3" s="930" t="s">
        <v>84</v>
      </c>
      <c r="L3" s="930"/>
      <c r="M3" s="930" t="s">
        <v>85</v>
      </c>
      <c r="N3" s="930"/>
      <c r="O3" s="59" t="s">
        <v>83</v>
      </c>
      <c r="P3" s="930" t="s">
        <v>84</v>
      </c>
      <c r="Q3" s="930"/>
      <c r="R3" s="930" t="s">
        <v>85</v>
      </c>
      <c r="S3" s="930"/>
      <c r="T3" s="59" t="s">
        <v>6</v>
      </c>
      <c r="U3" s="59" t="s">
        <v>7</v>
      </c>
      <c r="V3" s="651" t="s">
        <v>81</v>
      </c>
      <c r="W3" s="59" t="s">
        <v>82</v>
      </c>
      <c r="X3" s="59" t="s">
        <v>10</v>
      </c>
      <c r="Y3" s="59" t="s">
        <v>7</v>
      </c>
      <c r="Z3" s="930"/>
      <c r="AA3" s="59" t="s">
        <v>83</v>
      </c>
      <c r="AB3" s="930" t="s">
        <v>84</v>
      </c>
      <c r="AC3" s="930"/>
      <c r="AD3" s="930" t="s">
        <v>85</v>
      </c>
      <c r="AE3" s="930"/>
      <c r="AF3" s="59" t="s">
        <v>83</v>
      </c>
      <c r="AG3" s="930" t="s">
        <v>84</v>
      </c>
      <c r="AH3" s="930"/>
      <c r="AI3" s="930" t="s">
        <v>85</v>
      </c>
      <c r="AJ3" s="930"/>
      <c r="AK3" s="59" t="s">
        <v>6</v>
      </c>
      <c r="AL3" s="59" t="s">
        <v>7</v>
      </c>
      <c r="AM3" s="59" t="s">
        <v>81</v>
      </c>
      <c r="AN3" s="59" t="s">
        <v>82</v>
      </c>
      <c r="AO3" s="59" t="s">
        <v>10</v>
      </c>
      <c r="AP3" s="59" t="s">
        <v>7</v>
      </c>
      <c r="AQ3" s="930"/>
      <c r="AR3" s="59" t="s">
        <v>11</v>
      </c>
      <c r="AS3" s="930" t="s">
        <v>84</v>
      </c>
      <c r="AT3" s="930"/>
      <c r="AU3" s="930" t="s">
        <v>85</v>
      </c>
      <c r="AV3" s="930"/>
      <c r="AW3" s="59" t="s">
        <v>83</v>
      </c>
      <c r="AX3" s="930" t="s">
        <v>84</v>
      </c>
      <c r="AY3" s="930"/>
      <c r="AZ3" s="930" t="s">
        <v>85</v>
      </c>
      <c r="BA3" s="930"/>
    </row>
    <row r="4" spans="1:53" ht="15">
      <c r="A4" s="919"/>
      <c r="B4" s="60"/>
      <c r="C4" s="60"/>
      <c r="D4" s="60"/>
      <c r="E4" s="60"/>
      <c r="F4" s="60"/>
      <c r="G4" s="60"/>
      <c r="H4" s="60"/>
      <c r="I4" s="60"/>
      <c r="J4" s="60"/>
      <c r="K4" s="61" t="s">
        <v>14</v>
      </c>
      <c r="L4" s="61" t="s">
        <v>2</v>
      </c>
      <c r="M4" s="61" t="s">
        <v>14</v>
      </c>
      <c r="N4" s="61" t="s">
        <v>2</v>
      </c>
      <c r="O4" s="61"/>
      <c r="P4" s="61" t="s">
        <v>14</v>
      </c>
      <c r="Q4" s="61" t="s">
        <v>2</v>
      </c>
      <c r="R4" s="61" t="s">
        <v>14</v>
      </c>
      <c r="S4" s="61" t="s">
        <v>2</v>
      </c>
      <c r="T4" s="61"/>
      <c r="U4" s="61"/>
      <c r="V4" s="61"/>
      <c r="W4" s="61"/>
      <c r="X4" s="61"/>
      <c r="Y4" s="61"/>
      <c r="Z4" s="61"/>
      <c r="AA4" s="61"/>
      <c r="AB4" s="61" t="s">
        <v>14</v>
      </c>
      <c r="AC4" s="61" t="s">
        <v>2</v>
      </c>
      <c r="AD4" s="61" t="s">
        <v>14</v>
      </c>
      <c r="AE4" s="61" t="s">
        <v>2</v>
      </c>
      <c r="AF4" s="61"/>
      <c r="AG4" s="61" t="s">
        <v>14</v>
      </c>
      <c r="AH4" s="61" t="s">
        <v>2</v>
      </c>
      <c r="AI4" s="61" t="s">
        <v>14</v>
      </c>
      <c r="AJ4" s="61" t="s">
        <v>2</v>
      </c>
      <c r="AK4" s="61"/>
      <c r="AL4" s="61"/>
      <c r="AM4" s="61"/>
      <c r="AN4" s="61"/>
      <c r="AO4" s="61"/>
      <c r="AP4" s="61"/>
      <c r="AQ4" s="61"/>
      <c r="AR4" s="61"/>
      <c r="AS4" s="61" t="s">
        <v>14</v>
      </c>
      <c r="AT4" s="61" t="s">
        <v>2</v>
      </c>
      <c r="AU4" s="61" t="s">
        <v>14</v>
      </c>
      <c r="AV4" s="61" t="s">
        <v>2</v>
      </c>
      <c r="AW4" s="61"/>
      <c r="AX4" s="61" t="s">
        <v>14</v>
      </c>
      <c r="AY4" s="61" t="s">
        <v>2</v>
      </c>
      <c r="AZ4" s="61" t="s">
        <v>14</v>
      </c>
      <c r="BA4" s="61" t="s">
        <v>2</v>
      </c>
    </row>
    <row r="5" spans="1:53" ht="15">
      <c r="A5" s="919"/>
      <c r="B5" s="931" t="s">
        <v>15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ht="15">
      <c r="A6" s="919"/>
      <c r="B6" s="932" t="s">
        <v>16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ht="15">
      <c r="A7" s="919"/>
      <c r="B7" s="932" t="s">
        <v>18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15">
      <c r="A8" s="60">
        <v>1</v>
      </c>
      <c r="B8" s="60" t="s">
        <v>19</v>
      </c>
      <c r="C8" s="330">
        <v>316</v>
      </c>
      <c r="D8" s="362">
        <v>0</v>
      </c>
      <c r="E8" s="362">
        <v>207</v>
      </c>
      <c r="F8" s="362">
        <v>109</v>
      </c>
      <c r="G8" s="362">
        <v>2</v>
      </c>
      <c r="H8" s="362">
        <v>0</v>
      </c>
      <c r="I8" s="363">
        <v>0</v>
      </c>
      <c r="J8" s="362">
        <v>0</v>
      </c>
      <c r="K8" s="362">
        <v>0</v>
      </c>
      <c r="L8" s="362">
        <v>0</v>
      </c>
      <c r="M8" s="362">
        <v>0</v>
      </c>
      <c r="N8" s="362">
        <v>0</v>
      </c>
      <c r="O8" s="330">
        <v>1412327</v>
      </c>
      <c r="P8" s="330">
        <v>2145913</v>
      </c>
      <c r="Q8" s="330">
        <v>84023</v>
      </c>
      <c r="R8" s="365">
        <v>492.14</v>
      </c>
      <c r="S8" s="365">
        <v>15.13</v>
      </c>
      <c r="T8" s="330">
        <v>316</v>
      </c>
      <c r="U8" s="362">
        <v>0</v>
      </c>
      <c r="V8" s="362">
        <v>207</v>
      </c>
      <c r="W8" s="362">
        <v>109</v>
      </c>
      <c r="X8" s="362">
        <v>2</v>
      </c>
      <c r="Y8" s="362">
        <v>0</v>
      </c>
      <c r="Z8" s="363">
        <v>0</v>
      </c>
      <c r="AA8" s="362">
        <v>0</v>
      </c>
      <c r="AB8" s="362">
        <v>0</v>
      </c>
      <c r="AC8" s="362">
        <v>0</v>
      </c>
      <c r="AD8" s="362">
        <v>0</v>
      </c>
      <c r="AE8" s="362">
        <v>0</v>
      </c>
      <c r="AF8" s="330">
        <v>1369031</v>
      </c>
      <c r="AG8" s="330">
        <v>1997653</v>
      </c>
      <c r="AH8" s="330">
        <v>74280</v>
      </c>
      <c r="AI8" s="365">
        <v>484.94932</v>
      </c>
      <c r="AJ8" s="365">
        <v>14.0965</v>
      </c>
      <c r="AK8" s="62">
        <f aca="true" t="shared" si="0" ref="AK8:AZ8">(C8-T8)/T8*100</f>
        <v>0</v>
      </c>
      <c r="AL8" s="62" t="e">
        <f t="shared" si="0"/>
        <v>#DIV/0!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 t="e">
        <f t="shared" si="0"/>
        <v>#DIV/0!</v>
      </c>
      <c r="AQ8" s="62" t="e">
        <f t="shared" si="0"/>
        <v>#DIV/0!</v>
      </c>
      <c r="AR8" s="62" t="e">
        <f t="shared" si="0"/>
        <v>#DIV/0!</v>
      </c>
      <c r="AS8" s="62" t="e">
        <f t="shared" si="0"/>
        <v>#DIV/0!</v>
      </c>
      <c r="AT8" s="62" t="e">
        <f t="shared" si="0"/>
        <v>#DIV/0!</v>
      </c>
      <c r="AU8" s="62" t="e">
        <f t="shared" si="0"/>
        <v>#DIV/0!</v>
      </c>
      <c r="AV8" s="62" t="e">
        <f t="shared" si="0"/>
        <v>#DIV/0!</v>
      </c>
      <c r="AW8" s="62">
        <f t="shared" si="0"/>
        <v>3.1625288251325205</v>
      </c>
      <c r="AX8" s="62">
        <f t="shared" si="0"/>
        <v>7.42170937595268</v>
      </c>
      <c r="AY8" s="62">
        <f t="shared" si="0"/>
        <v>13.116585891222401</v>
      </c>
      <c r="AZ8" s="62">
        <f t="shared" si="0"/>
        <v>1.4827693747462078</v>
      </c>
      <c r="BA8" s="62">
        <f aca="true" t="shared" si="1" ref="AK8:BA23">(S8-AJ8)/AJ8*100</f>
        <v>7.3316071365232505</v>
      </c>
    </row>
    <row r="9" spans="1:53" ht="15">
      <c r="A9" s="60">
        <v>2</v>
      </c>
      <c r="B9" s="60" t="s">
        <v>20</v>
      </c>
      <c r="C9" s="665">
        <v>1063</v>
      </c>
      <c r="D9" s="665">
        <v>0</v>
      </c>
      <c r="E9" s="665">
        <v>501</v>
      </c>
      <c r="F9" s="665">
        <v>562</v>
      </c>
      <c r="G9" s="665">
        <v>2335</v>
      </c>
      <c r="H9" s="665"/>
      <c r="I9" s="665">
        <v>1779</v>
      </c>
      <c r="J9" s="665">
        <v>122010</v>
      </c>
      <c r="K9" s="665">
        <v>8077</v>
      </c>
      <c r="L9" s="665">
        <v>116831</v>
      </c>
      <c r="M9" s="665">
        <v>3034</v>
      </c>
      <c r="N9" s="665">
        <v>31.54</v>
      </c>
      <c r="O9" s="691">
        <v>7256876</v>
      </c>
      <c r="P9" s="691">
        <v>13348162</v>
      </c>
      <c r="Q9" s="691">
        <v>394075</v>
      </c>
      <c r="R9" s="692">
        <v>2985.56</v>
      </c>
      <c r="S9" s="692">
        <v>64.64</v>
      </c>
      <c r="T9" s="392">
        <v>1063</v>
      </c>
      <c r="U9" s="392">
        <v>0</v>
      </c>
      <c r="V9" s="392">
        <v>501</v>
      </c>
      <c r="W9" s="392">
        <v>562</v>
      </c>
      <c r="X9" s="392">
        <v>2294</v>
      </c>
      <c r="Y9" s="392">
        <v>0</v>
      </c>
      <c r="Z9" s="392">
        <v>1743</v>
      </c>
      <c r="AA9" s="392">
        <v>121078</v>
      </c>
      <c r="AB9" s="392">
        <v>7499</v>
      </c>
      <c r="AC9" s="392">
        <v>112947</v>
      </c>
      <c r="AD9" s="392">
        <v>3.22</v>
      </c>
      <c r="AE9" s="392">
        <v>29.42</v>
      </c>
      <c r="AF9" s="392">
        <v>7165109</v>
      </c>
      <c r="AG9" s="392">
        <v>7564430</v>
      </c>
      <c r="AH9" s="392">
        <v>338469</v>
      </c>
      <c r="AI9" s="392">
        <v>1847.51</v>
      </c>
      <c r="AJ9" s="393">
        <v>50.87</v>
      </c>
      <c r="AK9" s="62">
        <f t="shared" si="1"/>
        <v>0</v>
      </c>
      <c r="AL9" s="62" t="e">
        <f t="shared" si="1"/>
        <v>#DIV/0!</v>
      </c>
      <c r="AM9" s="62">
        <f t="shared" si="1"/>
        <v>0</v>
      </c>
      <c r="AN9" s="62">
        <f t="shared" si="1"/>
        <v>0</v>
      </c>
      <c r="AO9" s="62">
        <f t="shared" si="1"/>
        <v>1.7872711421098517</v>
      </c>
      <c r="AP9" s="62" t="e">
        <f t="shared" si="1"/>
        <v>#DIV/0!</v>
      </c>
      <c r="AQ9" s="62">
        <f t="shared" si="1"/>
        <v>2.0654044750430294</v>
      </c>
      <c r="AR9" s="62">
        <f t="shared" si="1"/>
        <v>0.7697517302895653</v>
      </c>
      <c r="AS9" s="102">
        <f t="shared" si="1"/>
        <v>7.707694359247899</v>
      </c>
      <c r="AT9" s="62">
        <f t="shared" si="1"/>
        <v>3.4387810211869283</v>
      </c>
      <c r="AU9" s="62">
        <f t="shared" si="1"/>
        <v>94123.60248447205</v>
      </c>
      <c r="AV9" s="62">
        <f t="shared" si="1"/>
        <v>7.205982324949005</v>
      </c>
      <c r="AW9" s="62">
        <f t="shared" si="1"/>
        <v>1.2807481365601</v>
      </c>
      <c r="AX9" s="70">
        <f t="shared" si="1"/>
        <v>76.45958783411308</v>
      </c>
      <c r="AY9" s="62">
        <f t="shared" si="1"/>
        <v>16.428683276755034</v>
      </c>
      <c r="AZ9" s="62">
        <f t="shared" si="1"/>
        <v>61.599125309199955</v>
      </c>
      <c r="BA9" s="70">
        <f t="shared" si="1"/>
        <v>27.06899941026146</v>
      </c>
    </row>
    <row r="10" spans="1:53" ht="15">
      <c r="A10" s="60">
        <v>3</v>
      </c>
      <c r="B10" s="60" t="s">
        <v>21</v>
      </c>
      <c r="C10" s="462">
        <v>2172</v>
      </c>
      <c r="D10" s="462">
        <v>0</v>
      </c>
      <c r="E10" s="462">
        <v>1477</v>
      </c>
      <c r="F10" s="462">
        <v>695</v>
      </c>
      <c r="G10" s="462">
        <v>4047</v>
      </c>
      <c r="H10" s="462">
        <v>0</v>
      </c>
      <c r="I10" s="462">
        <v>4047</v>
      </c>
      <c r="J10" s="463">
        <v>68325</v>
      </c>
      <c r="K10" s="463">
        <v>964</v>
      </c>
      <c r="L10" s="462">
        <v>88809</v>
      </c>
      <c r="M10" s="464">
        <v>0.34</v>
      </c>
      <c r="N10" s="465">
        <v>22.52</v>
      </c>
      <c r="O10" s="462">
        <v>8610951</v>
      </c>
      <c r="P10" s="466">
        <v>7963797</v>
      </c>
      <c r="Q10" s="462">
        <v>686496</v>
      </c>
      <c r="R10" s="467">
        <v>3138.8445263659996</v>
      </c>
      <c r="S10" s="462">
        <v>96.24</v>
      </c>
      <c r="T10" s="462">
        <v>2130</v>
      </c>
      <c r="U10" s="462">
        <v>0</v>
      </c>
      <c r="V10" s="462">
        <v>1449</v>
      </c>
      <c r="W10" s="462">
        <v>681</v>
      </c>
      <c r="X10" s="462">
        <v>4062</v>
      </c>
      <c r="Y10" s="462">
        <v>0</v>
      </c>
      <c r="Z10" s="462">
        <v>4062</v>
      </c>
      <c r="AA10" s="463">
        <v>68649</v>
      </c>
      <c r="AB10" s="463">
        <v>908</v>
      </c>
      <c r="AC10" s="462">
        <v>82164</v>
      </c>
      <c r="AD10" s="464">
        <v>0.3</v>
      </c>
      <c r="AE10" s="465">
        <v>22.04</v>
      </c>
      <c r="AF10" s="462">
        <v>8425637</v>
      </c>
      <c r="AG10" s="466">
        <v>7825447</v>
      </c>
      <c r="AH10" s="462">
        <v>633853</v>
      </c>
      <c r="AI10" s="467">
        <v>3146.2</v>
      </c>
      <c r="AJ10" s="462">
        <v>89.34</v>
      </c>
      <c r="AK10" s="62">
        <f t="shared" si="1"/>
        <v>1.971830985915493</v>
      </c>
      <c r="AL10" s="62" t="e">
        <f t="shared" si="1"/>
        <v>#DIV/0!</v>
      </c>
      <c r="AM10" s="62">
        <f t="shared" si="1"/>
        <v>1.932367149758454</v>
      </c>
      <c r="AN10" s="62">
        <f t="shared" si="1"/>
        <v>2.0558002936857562</v>
      </c>
      <c r="AO10" s="62">
        <f t="shared" si="1"/>
        <v>-0.3692762186115214</v>
      </c>
      <c r="AP10" s="645" t="e">
        <f t="shared" si="1"/>
        <v>#DIV/0!</v>
      </c>
      <c r="AQ10" s="62">
        <f t="shared" si="1"/>
        <v>-0.3692762186115214</v>
      </c>
      <c r="AR10" s="62">
        <f t="shared" si="1"/>
        <v>-0.4719660883625399</v>
      </c>
      <c r="AS10" s="62">
        <f t="shared" si="1"/>
        <v>6.167400881057269</v>
      </c>
      <c r="AT10" s="62">
        <f t="shared" si="1"/>
        <v>8.087483569446473</v>
      </c>
      <c r="AU10" s="62">
        <f t="shared" si="1"/>
        <v>13.333333333333346</v>
      </c>
      <c r="AV10" s="62">
        <f t="shared" si="1"/>
        <v>2.177858439201454</v>
      </c>
      <c r="AW10" s="62">
        <f t="shared" si="1"/>
        <v>2.1994064068983747</v>
      </c>
      <c r="AX10" s="62">
        <f t="shared" si="1"/>
        <v>1.7679501247660359</v>
      </c>
      <c r="AY10" s="62">
        <f t="shared" si="1"/>
        <v>8.30523796526955</v>
      </c>
      <c r="AZ10" s="62">
        <f t="shared" si="1"/>
        <v>-0.23378913082449276</v>
      </c>
      <c r="BA10" s="62">
        <f t="shared" si="1"/>
        <v>7.723304231027525</v>
      </c>
    </row>
    <row r="11" spans="1:53" ht="15">
      <c r="A11" s="60">
        <v>4</v>
      </c>
      <c r="B11" s="60" t="s">
        <v>22</v>
      </c>
      <c r="C11" s="422">
        <v>1740</v>
      </c>
      <c r="D11" s="422">
        <v>0</v>
      </c>
      <c r="E11" s="422">
        <v>879</v>
      </c>
      <c r="F11" s="422">
        <v>861</v>
      </c>
      <c r="G11" s="422">
        <v>1934</v>
      </c>
      <c r="H11" s="422">
        <v>501</v>
      </c>
      <c r="I11" s="422">
        <v>2435</v>
      </c>
      <c r="J11" s="422">
        <v>120587</v>
      </c>
      <c r="K11" s="422">
        <v>9289</v>
      </c>
      <c r="L11" s="422">
        <v>97360</v>
      </c>
      <c r="M11" s="423">
        <v>6.32</v>
      </c>
      <c r="N11" s="422">
        <v>26.13</v>
      </c>
      <c r="O11" s="422">
        <v>11320069</v>
      </c>
      <c r="P11" s="422">
        <v>10712907</v>
      </c>
      <c r="Q11" s="422">
        <v>580884</v>
      </c>
      <c r="R11" s="424">
        <v>2062.13</v>
      </c>
      <c r="S11" s="424">
        <v>83.24</v>
      </c>
      <c r="T11" s="545">
        <v>1727</v>
      </c>
      <c r="U11" s="545">
        <v>0</v>
      </c>
      <c r="V11" s="545">
        <v>876</v>
      </c>
      <c r="W11" s="545">
        <v>851</v>
      </c>
      <c r="X11" s="545">
        <v>1943</v>
      </c>
      <c r="Y11" s="545">
        <v>501</v>
      </c>
      <c r="Z11" s="545">
        <v>2444</v>
      </c>
      <c r="AA11" s="545">
        <v>120448</v>
      </c>
      <c r="AB11" s="545">
        <v>8940</v>
      </c>
      <c r="AC11" s="545">
        <v>88492</v>
      </c>
      <c r="AD11" s="546">
        <v>6.26</v>
      </c>
      <c r="AE11" s="546">
        <v>24.36</v>
      </c>
      <c r="AF11" s="545">
        <v>11011549</v>
      </c>
      <c r="AG11" s="545">
        <v>10192604</v>
      </c>
      <c r="AH11" s="545">
        <v>524521</v>
      </c>
      <c r="AI11" s="546">
        <v>2164.84</v>
      </c>
      <c r="AJ11" s="546">
        <v>75.46</v>
      </c>
      <c r="AK11" s="102">
        <f>(C11-T11)/T11*100</f>
        <v>0.7527504342790967</v>
      </c>
      <c r="AL11" s="62" t="e">
        <f t="shared" si="1"/>
        <v>#DIV/0!</v>
      </c>
      <c r="AM11" s="102">
        <f t="shared" si="1"/>
        <v>0.3424657534246575</v>
      </c>
      <c r="AN11" s="62">
        <f t="shared" si="1"/>
        <v>1.1750881316098707</v>
      </c>
      <c r="AO11" s="62">
        <f>(G11-X11)/X11*100</f>
        <v>-0.46320123520329387</v>
      </c>
      <c r="AP11" s="62">
        <f t="shared" si="1"/>
        <v>0</v>
      </c>
      <c r="AQ11" s="62">
        <f t="shared" si="1"/>
        <v>-0.36824877250409166</v>
      </c>
      <c r="AR11" s="62">
        <f t="shared" si="1"/>
        <v>0.11540249734325186</v>
      </c>
      <c r="AS11" s="62">
        <f t="shared" si="1"/>
        <v>3.903803131991052</v>
      </c>
      <c r="AT11" s="62">
        <f t="shared" si="1"/>
        <v>10.021244858292274</v>
      </c>
      <c r="AU11" s="62">
        <f t="shared" si="1"/>
        <v>0.9584664536741293</v>
      </c>
      <c r="AV11" s="62">
        <f t="shared" si="1"/>
        <v>7.2660098522167464</v>
      </c>
      <c r="AW11" s="62">
        <f t="shared" si="1"/>
        <v>2.8017856524999343</v>
      </c>
      <c r="AX11" s="62">
        <f t="shared" si="1"/>
        <v>5.104711220017966</v>
      </c>
      <c r="AY11" s="62">
        <f t="shared" si="1"/>
        <v>10.745613616995316</v>
      </c>
      <c r="AZ11" s="62">
        <f t="shared" si="1"/>
        <v>-4.744461484451508</v>
      </c>
      <c r="BA11" s="62">
        <f>(S11-AJ11)/AJ11*100</f>
        <v>10.310098065200108</v>
      </c>
    </row>
    <row r="12" spans="1:53" ht="15">
      <c r="A12" s="60">
        <v>5</v>
      </c>
      <c r="B12" s="60" t="s">
        <v>23</v>
      </c>
      <c r="C12" s="639">
        <v>505</v>
      </c>
      <c r="D12" s="639">
        <v>0</v>
      </c>
      <c r="E12" s="484">
        <v>363</v>
      </c>
      <c r="F12" s="484">
        <v>142</v>
      </c>
      <c r="G12" s="484">
        <v>77</v>
      </c>
      <c r="H12" s="484">
        <v>404</v>
      </c>
      <c r="I12" s="484">
        <v>481</v>
      </c>
      <c r="J12" s="484">
        <v>26484</v>
      </c>
      <c r="K12" s="484">
        <v>175</v>
      </c>
      <c r="L12" s="484">
        <v>19149</v>
      </c>
      <c r="M12" s="484">
        <v>0.06</v>
      </c>
      <c r="N12" s="484">
        <v>4.15</v>
      </c>
      <c r="O12" s="484">
        <v>2728528</v>
      </c>
      <c r="P12" s="484">
        <v>2860984</v>
      </c>
      <c r="Q12" s="484">
        <v>244342</v>
      </c>
      <c r="R12" s="484">
        <v>704.52165</v>
      </c>
      <c r="S12" s="484">
        <v>31.33</v>
      </c>
      <c r="T12" s="484">
        <v>502</v>
      </c>
      <c r="U12" s="485">
        <v>0</v>
      </c>
      <c r="V12" s="484">
        <v>360</v>
      </c>
      <c r="W12" s="484">
        <v>142</v>
      </c>
      <c r="X12" s="484">
        <v>77</v>
      </c>
      <c r="Y12" s="484">
        <v>404</v>
      </c>
      <c r="Z12" s="484">
        <v>481</v>
      </c>
      <c r="AA12" s="484">
        <v>27009</v>
      </c>
      <c r="AB12" s="484">
        <v>167</v>
      </c>
      <c r="AC12" s="484">
        <v>17301</v>
      </c>
      <c r="AD12" s="484">
        <v>0.06</v>
      </c>
      <c r="AE12" s="484">
        <v>3.8499999999999996</v>
      </c>
      <c r="AF12" s="484">
        <v>2641068</v>
      </c>
      <c r="AG12" s="484">
        <v>2825394</v>
      </c>
      <c r="AH12" s="484">
        <v>219058</v>
      </c>
      <c r="AI12" s="484">
        <v>715.134</v>
      </c>
      <c r="AJ12" s="484">
        <v>28.37</v>
      </c>
      <c r="AK12" s="62">
        <f t="shared" si="1"/>
        <v>0.5976095617529881</v>
      </c>
      <c r="AL12" s="62" t="e">
        <f t="shared" si="1"/>
        <v>#DIV/0!</v>
      </c>
      <c r="AM12" s="62">
        <f t="shared" si="1"/>
        <v>0.8333333333333334</v>
      </c>
      <c r="AN12" s="62">
        <f t="shared" si="1"/>
        <v>0</v>
      </c>
      <c r="AO12" s="102">
        <f t="shared" si="1"/>
        <v>0</v>
      </c>
      <c r="AP12" s="102">
        <f t="shared" si="1"/>
        <v>0</v>
      </c>
      <c r="AQ12" s="102">
        <f t="shared" si="1"/>
        <v>0</v>
      </c>
      <c r="AR12" s="62">
        <f t="shared" si="1"/>
        <v>-1.9437965122736864</v>
      </c>
      <c r="AS12" s="102">
        <f t="shared" si="1"/>
        <v>4.790419161676647</v>
      </c>
      <c r="AT12" s="62">
        <f t="shared" si="1"/>
        <v>10.681463499219698</v>
      </c>
      <c r="AU12" s="62">
        <f t="shared" si="1"/>
        <v>0</v>
      </c>
      <c r="AV12" s="62">
        <f t="shared" si="1"/>
        <v>7.792207792207812</v>
      </c>
      <c r="AW12" s="62">
        <f t="shared" si="1"/>
        <v>3.3115391197803317</v>
      </c>
      <c r="AX12" s="102">
        <f t="shared" si="1"/>
        <v>1.2596473270630575</v>
      </c>
      <c r="AY12" s="62">
        <f t="shared" si="1"/>
        <v>11.542148654694191</v>
      </c>
      <c r="AZ12" s="62">
        <f t="shared" si="1"/>
        <v>-1.4839666412168897</v>
      </c>
      <c r="BA12" s="62">
        <f t="shared" si="1"/>
        <v>10.433556573845602</v>
      </c>
    </row>
    <row r="13" spans="1:53" ht="15">
      <c r="A13" s="60">
        <v>6</v>
      </c>
      <c r="B13" s="60" t="s">
        <v>24</v>
      </c>
      <c r="C13" s="507">
        <v>3120</v>
      </c>
      <c r="D13" s="507">
        <v>0</v>
      </c>
      <c r="E13" s="507">
        <v>1546</v>
      </c>
      <c r="F13" s="507">
        <v>1574</v>
      </c>
      <c r="G13" s="507">
        <v>1058</v>
      </c>
      <c r="H13" s="507">
        <v>0</v>
      </c>
      <c r="I13" s="507">
        <v>810</v>
      </c>
      <c r="J13" s="507">
        <v>57034</v>
      </c>
      <c r="K13" s="507">
        <v>9136</v>
      </c>
      <c r="L13" s="507">
        <v>88654</v>
      </c>
      <c r="M13" s="508">
        <v>4.21</v>
      </c>
      <c r="N13" s="508">
        <v>20.64</v>
      </c>
      <c r="O13" s="509">
        <v>7535555</v>
      </c>
      <c r="P13" s="507">
        <v>7489659</v>
      </c>
      <c r="Q13" s="507">
        <v>494469</v>
      </c>
      <c r="R13" s="508">
        <v>2874.65</v>
      </c>
      <c r="S13" s="508">
        <v>117.05</v>
      </c>
      <c r="T13" s="507">
        <v>3107</v>
      </c>
      <c r="U13" s="507">
        <v>0</v>
      </c>
      <c r="V13" s="507">
        <v>1541</v>
      </c>
      <c r="W13" s="507">
        <v>1566</v>
      </c>
      <c r="X13" s="507">
        <v>1053</v>
      </c>
      <c r="Y13" s="507">
        <v>0</v>
      </c>
      <c r="Z13" s="507">
        <v>925</v>
      </c>
      <c r="AA13" s="507">
        <v>57449</v>
      </c>
      <c r="AB13" s="507">
        <v>8737</v>
      </c>
      <c r="AC13" s="507">
        <v>82789</v>
      </c>
      <c r="AD13" s="508">
        <v>3.94</v>
      </c>
      <c r="AE13" s="508">
        <v>13.71</v>
      </c>
      <c r="AF13" s="509">
        <v>7377372</v>
      </c>
      <c r="AG13" s="507">
        <v>7297848</v>
      </c>
      <c r="AH13" s="507">
        <v>494386</v>
      </c>
      <c r="AI13" s="508">
        <v>2839.79</v>
      </c>
      <c r="AJ13" s="508">
        <v>100.18</v>
      </c>
      <c r="AK13" s="62">
        <f t="shared" si="1"/>
        <v>0.41841004184100417</v>
      </c>
      <c r="AL13" s="62" t="e">
        <f t="shared" si="1"/>
        <v>#DIV/0!</v>
      </c>
      <c r="AM13" s="62">
        <f t="shared" si="1"/>
        <v>0.32446463335496434</v>
      </c>
      <c r="AN13" s="62">
        <f t="shared" si="1"/>
        <v>0.5108556832694764</v>
      </c>
      <c r="AO13" s="102">
        <f t="shared" si="1"/>
        <v>0.4748338081671415</v>
      </c>
      <c r="AP13" s="62" t="e">
        <f t="shared" si="1"/>
        <v>#DIV/0!</v>
      </c>
      <c r="AQ13" s="62">
        <f t="shared" si="1"/>
        <v>-12.432432432432433</v>
      </c>
      <c r="AR13" s="62">
        <f t="shared" si="1"/>
        <v>-0.7223798499538722</v>
      </c>
      <c r="AS13" s="62">
        <f t="shared" si="1"/>
        <v>4.566784937621609</v>
      </c>
      <c r="AT13" s="645">
        <f t="shared" si="1"/>
        <v>7.0842744809093</v>
      </c>
      <c r="AU13" s="62">
        <f t="shared" si="1"/>
        <v>6.85279187817259</v>
      </c>
      <c r="AV13" s="70">
        <f t="shared" si="1"/>
        <v>50.54704595185995</v>
      </c>
      <c r="AW13" s="62">
        <f t="shared" si="1"/>
        <v>2.144164615800857</v>
      </c>
      <c r="AX13" s="62">
        <f t="shared" si="1"/>
        <v>2.628322760353463</v>
      </c>
      <c r="AY13" s="62">
        <f t="shared" si="1"/>
        <v>0.016788501292512328</v>
      </c>
      <c r="AZ13" s="62">
        <f t="shared" si="1"/>
        <v>1.227555558685682</v>
      </c>
      <c r="BA13" s="62">
        <f t="shared" si="1"/>
        <v>16.839688560590925</v>
      </c>
    </row>
    <row r="14" spans="1:53" ht="15">
      <c r="A14" s="74">
        <v>7</v>
      </c>
      <c r="B14" s="75" t="s">
        <v>25</v>
      </c>
      <c r="C14" s="520">
        <v>1872</v>
      </c>
      <c r="D14" s="520">
        <v>0</v>
      </c>
      <c r="E14" s="520">
        <v>1022</v>
      </c>
      <c r="F14" s="520">
        <v>850</v>
      </c>
      <c r="G14" s="520">
        <v>0</v>
      </c>
      <c r="H14" s="520">
        <v>0</v>
      </c>
      <c r="I14" s="520">
        <v>3863</v>
      </c>
      <c r="J14" s="520">
        <v>55305</v>
      </c>
      <c r="K14" s="520">
        <v>225</v>
      </c>
      <c r="L14" s="520">
        <v>48512</v>
      </c>
      <c r="M14" s="520">
        <v>0.09</v>
      </c>
      <c r="N14" s="520">
        <v>1.94</v>
      </c>
      <c r="O14" s="521">
        <v>5279416</v>
      </c>
      <c r="P14" s="521">
        <v>8709389</v>
      </c>
      <c r="Q14" s="521">
        <v>110073</v>
      </c>
      <c r="R14" s="522">
        <v>2274.73</v>
      </c>
      <c r="S14" s="522">
        <v>26.3</v>
      </c>
      <c r="T14" s="520">
        <v>1841</v>
      </c>
      <c r="U14" s="520">
        <v>0</v>
      </c>
      <c r="V14" s="520">
        <v>1005</v>
      </c>
      <c r="W14" s="520">
        <v>836</v>
      </c>
      <c r="X14" s="520">
        <v>0</v>
      </c>
      <c r="Y14" s="520">
        <v>0</v>
      </c>
      <c r="Z14" s="520">
        <v>3857</v>
      </c>
      <c r="AA14" s="520">
        <v>59346</v>
      </c>
      <c r="AB14" s="520">
        <v>250</v>
      </c>
      <c r="AC14" s="520">
        <v>46410</v>
      </c>
      <c r="AD14" s="520">
        <v>0.09</v>
      </c>
      <c r="AE14" s="520">
        <v>2.14</v>
      </c>
      <c r="AF14" s="521">
        <v>4998164</v>
      </c>
      <c r="AG14" s="521">
        <v>8204484</v>
      </c>
      <c r="AH14" s="521">
        <v>95982</v>
      </c>
      <c r="AI14" s="522">
        <v>2232.13</v>
      </c>
      <c r="AJ14" s="522">
        <v>23.99</v>
      </c>
      <c r="AK14" s="78">
        <f t="shared" si="1"/>
        <v>1.6838674633351438</v>
      </c>
      <c r="AL14" s="78" t="e">
        <f t="shared" si="1"/>
        <v>#DIV/0!</v>
      </c>
      <c r="AM14" s="78">
        <f t="shared" si="1"/>
        <v>1.691542288557214</v>
      </c>
      <c r="AN14" s="78">
        <f t="shared" si="1"/>
        <v>1.674641148325359</v>
      </c>
      <c r="AO14" s="78" t="e">
        <f t="shared" si="1"/>
        <v>#DIV/0!</v>
      </c>
      <c r="AP14" s="78" t="e">
        <f t="shared" si="1"/>
        <v>#DIV/0!</v>
      </c>
      <c r="AQ14" s="78">
        <f t="shared" si="1"/>
        <v>0.155561317085818</v>
      </c>
      <c r="AR14" s="78">
        <f t="shared" si="1"/>
        <v>-6.80922050348802</v>
      </c>
      <c r="AS14" s="629">
        <f t="shared" si="1"/>
        <v>-10</v>
      </c>
      <c r="AT14" s="629">
        <f t="shared" si="1"/>
        <v>4.529196293902176</v>
      </c>
      <c r="AU14" s="629">
        <f t="shared" si="1"/>
        <v>0</v>
      </c>
      <c r="AV14" s="78">
        <f t="shared" si="1"/>
        <v>-9.345794392523372</v>
      </c>
      <c r="AW14" s="78">
        <f t="shared" si="1"/>
        <v>5.627106273423601</v>
      </c>
      <c r="AX14" s="78">
        <f t="shared" si="1"/>
        <v>6.154012854434233</v>
      </c>
      <c r="AY14" s="78">
        <f t="shared" si="1"/>
        <v>14.680877664562106</v>
      </c>
      <c r="AZ14" s="78">
        <f t="shared" si="1"/>
        <v>1.9084909929081149</v>
      </c>
      <c r="BA14" s="78">
        <f t="shared" si="1"/>
        <v>9.629012088370164</v>
      </c>
    </row>
    <row r="15" spans="1:53" ht="15">
      <c r="A15" s="60">
        <v>8</v>
      </c>
      <c r="B15" s="60" t="s">
        <v>26</v>
      </c>
      <c r="C15" s="487">
        <v>1279</v>
      </c>
      <c r="D15" s="487">
        <v>0</v>
      </c>
      <c r="E15" s="487">
        <v>741</v>
      </c>
      <c r="F15" s="487">
        <v>538</v>
      </c>
      <c r="G15" s="487">
        <v>14112</v>
      </c>
      <c r="H15" s="487">
        <v>0</v>
      </c>
      <c r="I15" s="487">
        <v>13293</v>
      </c>
      <c r="J15" s="487">
        <v>60249</v>
      </c>
      <c r="K15" s="487">
        <v>1384</v>
      </c>
      <c r="L15" s="487">
        <v>84255</v>
      </c>
      <c r="M15" s="488">
        <v>0.64</v>
      </c>
      <c r="N15" s="488">
        <v>19.509999999999998</v>
      </c>
      <c r="O15" s="489">
        <v>4975478</v>
      </c>
      <c r="P15" s="487">
        <v>3618628</v>
      </c>
      <c r="Q15" s="487">
        <v>367392</v>
      </c>
      <c r="R15" s="490">
        <v>1230.06</v>
      </c>
      <c r="S15" s="488">
        <v>58.61</v>
      </c>
      <c r="T15" s="487">
        <v>1279</v>
      </c>
      <c r="U15" s="487">
        <v>0</v>
      </c>
      <c r="V15" s="487">
        <v>738</v>
      </c>
      <c r="W15" s="487">
        <v>541</v>
      </c>
      <c r="X15" s="487">
        <v>14167</v>
      </c>
      <c r="Y15" s="487">
        <v>0</v>
      </c>
      <c r="Z15" s="487">
        <v>13348</v>
      </c>
      <c r="AA15" s="487">
        <v>59964</v>
      </c>
      <c r="AB15" s="487">
        <v>1320</v>
      </c>
      <c r="AC15" s="487">
        <v>74794</v>
      </c>
      <c r="AD15" s="488">
        <v>0.63</v>
      </c>
      <c r="AE15" s="488">
        <v>17.35</v>
      </c>
      <c r="AF15" s="489">
        <v>4940428</v>
      </c>
      <c r="AG15" s="487">
        <v>3622059</v>
      </c>
      <c r="AH15" s="487">
        <v>326336</v>
      </c>
      <c r="AI15" s="490">
        <v>1251.62</v>
      </c>
      <c r="AJ15" s="488">
        <v>50.84</v>
      </c>
      <c r="AK15" s="62">
        <f t="shared" si="1"/>
        <v>0</v>
      </c>
      <c r="AL15" s="62" t="e">
        <f t="shared" si="1"/>
        <v>#DIV/0!</v>
      </c>
      <c r="AM15" s="62">
        <f t="shared" si="1"/>
        <v>0.40650406504065045</v>
      </c>
      <c r="AN15" s="62">
        <f t="shared" si="1"/>
        <v>-0.5545286506469501</v>
      </c>
      <c r="AO15" s="62">
        <f t="shared" si="1"/>
        <v>-0.38822615938448507</v>
      </c>
      <c r="AP15" s="62" t="e">
        <f t="shared" si="1"/>
        <v>#DIV/0!</v>
      </c>
      <c r="AQ15" s="62">
        <f t="shared" si="1"/>
        <v>-0.41204674857656576</v>
      </c>
      <c r="AR15" s="62">
        <f t="shared" si="1"/>
        <v>0.4752851711026616</v>
      </c>
      <c r="AS15" s="62">
        <f t="shared" si="1"/>
        <v>4.848484848484849</v>
      </c>
      <c r="AT15" s="62">
        <f t="shared" si="1"/>
        <v>12.649410380511805</v>
      </c>
      <c r="AU15" s="62">
        <f t="shared" si="1"/>
        <v>1.5873015873015885</v>
      </c>
      <c r="AV15" s="62">
        <f t="shared" si="1"/>
        <v>12.44956772334292</v>
      </c>
      <c r="AW15" s="62">
        <f t="shared" si="1"/>
        <v>0.7094527032880552</v>
      </c>
      <c r="AX15" s="62">
        <f t="shared" si="1"/>
        <v>-0.09472512733779323</v>
      </c>
      <c r="AY15" s="62">
        <f t="shared" si="1"/>
        <v>12.580898215336338</v>
      </c>
      <c r="AZ15" s="62">
        <f t="shared" si="1"/>
        <v>-1.722567552452018</v>
      </c>
      <c r="BA15" s="62">
        <f t="shared" si="1"/>
        <v>15.283241542092831</v>
      </c>
    </row>
    <row r="16" spans="1:53" ht="15.75" thickBot="1">
      <c r="A16" s="60">
        <v>9</v>
      </c>
      <c r="B16" s="60" t="s">
        <v>27</v>
      </c>
      <c r="C16" s="194">
        <v>547</v>
      </c>
      <c r="D16" s="194">
        <v>0</v>
      </c>
      <c r="E16" s="194">
        <v>434</v>
      </c>
      <c r="F16" s="194">
        <v>113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1614009</v>
      </c>
      <c r="P16" s="194">
        <v>1856114</v>
      </c>
      <c r="Q16" s="194">
        <v>107606</v>
      </c>
      <c r="R16" s="194">
        <v>619.26</v>
      </c>
      <c r="S16" s="194">
        <v>14.93</v>
      </c>
      <c r="T16" s="516">
        <v>545</v>
      </c>
      <c r="U16" s="516">
        <v>0</v>
      </c>
      <c r="V16" s="516">
        <v>433</v>
      </c>
      <c r="W16" s="516">
        <v>112</v>
      </c>
      <c r="X16" s="516">
        <v>0</v>
      </c>
      <c r="Y16" s="516">
        <v>0</v>
      </c>
      <c r="Z16" s="516">
        <v>0</v>
      </c>
      <c r="AA16" s="516">
        <v>0</v>
      </c>
      <c r="AB16" s="516">
        <v>0</v>
      </c>
      <c r="AC16" s="516">
        <v>0</v>
      </c>
      <c r="AD16" s="516">
        <v>0</v>
      </c>
      <c r="AE16" s="516">
        <v>0</v>
      </c>
      <c r="AF16" s="517">
        <v>1596686</v>
      </c>
      <c r="AG16" s="516">
        <v>1854769</v>
      </c>
      <c r="AH16" s="516">
        <v>94912</v>
      </c>
      <c r="AI16" s="516">
        <v>631.0739776</v>
      </c>
      <c r="AJ16" s="518">
        <v>12.7855069</v>
      </c>
      <c r="AK16" s="62">
        <f t="shared" si="1"/>
        <v>0.3669724770642202</v>
      </c>
      <c r="AL16" s="62" t="e">
        <f t="shared" si="1"/>
        <v>#DIV/0!</v>
      </c>
      <c r="AM16" s="62">
        <f t="shared" si="1"/>
        <v>0.23094688221709006</v>
      </c>
      <c r="AN16" s="62">
        <f t="shared" si="1"/>
        <v>0.8928571428571428</v>
      </c>
      <c r="AO16" s="62" t="e">
        <f t="shared" si="1"/>
        <v>#DIV/0!</v>
      </c>
      <c r="AP16" s="62" t="e">
        <f t="shared" si="1"/>
        <v>#DIV/0!</v>
      </c>
      <c r="AQ16" s="62" t="e">
        <f t="shared" si="1"/>
        <v>#DIV/0!</v>
      </c>
      <c r="AR16" s="62" t="e">
        <f t="shared" si="1"/>
        <v>#DIV/0!</v>
      </c>
      <c r="AS16" s="62" t="e">
        <f t="shared" si="1"/>
        <v>#DIV/0!</v>
      </c>
      <c r="AT16" s="62" t="e">
        <f t="shared" si="1"/>
        <v>#DIV/0!</v>
      </c>
      <c r="AU16" s="62" t="e">
        <f t="shared" si="1"/>
        <v>#DIV/0!</v>
      </c>
      <c r="AV16" s="62" t="e">
        <f t="shared" si="1"/>
        <v>#DIV/0!</v>
      </c>
      <c r="AW16" s="62">
        <f t="shared" si="1"/>
        <v>1.0849346709371785</v>
      </c>
      <c r="AX16" s="62">
        <f t="shared" si="1"/>
        <v>0.07251576881002432</v>
      </c>
      <c r="AY16" s="62">
        <f t="shared" si="1"/>
        <v>13.374494268374914</v>
      </c>
      <c r="AZ16" s="62">
        <f t="shared" si="1"/>
        <v>-1.872043218281489</v>
      </c>
      <c r="BA16" s="62">
        <f t="shared" si="1"/>
        <v>16.7728437892439</v>
      </c>
    </row>
    <row r="17" spans="1:53" ht="15">
      <c r="A17" s="60">
        <v>10</v>
      </c>
      <c r="B17" s="60" t="s">
        <v>28</v>
      </c>
      <c r="C17" s="653">
        <v>1291</v>
      </c>
      <c r="D17" s="653">
        <v>0</v>
      </c>
      <c r="E17" s="663">
        <v>931</v>
      </c>
      <c r="F17" s="663">
        <v>360</v>
      </c>
      <c r="G17" s="663">
        <v>0</v>
      </c>
      <c r="H17" s="663">
        <v>0</v>
      </c>
      <c r="I17" s="663">
        <v>0</v>
      </c>
      <c r="J17" s="663">
        <v>44862</v>
      </c>
      <c r="K17" s="663">
        <v>2295</v>
      </c>
      <c r="L17" s="663">
        <v>60447</v>
      </c>
      <c r="M17" s="664">
        <v>0.91</v>
      </c>
      <c r="N17" s="664">
        <v>14.42</v>
      </c>
      <c r="O17" s="663">
        <v>7813224</v>
      </c>
      <c r="P17" s="715">
        <v>10114467</v>
      </c>
      <c r="Q17" s="663">
        <v>561245</v>
      </c>
      <c r="R17" s="664">
        <v>2328.24</v>
      </c>
      <c r="S17" s="664">
        <v>64.11</v>
      </c>
      <c r="T17" s="247">
        <v>1289</v>
      </c>
      <c r="U17" s="247">
        <v>0</v>
      </c>
      <c r="V17" s="460">
        <v>930</v>
      </c>
      <c r="W17" s="460">
        <v>359</v>
      </c>
      <c r="X17" s="460">
        <v>0</v>
      </c>
      <c r="Y17" s="460">
        <v>0</v>
      </c>
      <c r="Z17" s="460">
        <v>0</v>
      </c>
      <c r="AA17" s="460">
        <v>44416</v>
      </c>
      <c r="AB17" s="460">
        <v>2190</v>
      </c>
      <c r="AC17" s="460">
        <v>55951</v>
      </c>
      <c r="AD17" s="461">
        <v>0.89</v>
      </c>
      <c r="AE17" s="461">
        <v>13.77</v>
      </c>
      <c r="AF17" s="460">
        <v>7713989</v>
      </c>
      <c r="AG17" s="460">
        <v>9655871</v>
      </c>
      <c r="AH17" s="460">
        <v>477932</v>
      </c>
      <c r="AI17" s="461">
        <v>2322.05</v>
      </c>
      <c r="AJ17" s="461">
        <v>56.78</v>
      </c>
      <c r="AK17" s="62">
        <f t="shared" si="1"/>
        <v>0.1551590380139643</v>
      </c>
      <c r="AL17" s="62" t="e">
        <f t="shared" si="1"/>
        <v>#DIV/0!</v>
      </c>
      <c r="AM17" s="62">
        <f t="shared" si="1"/>
        <v>0.10752688172043011</v>
      </c>
      <c r="AN17" s="62">
        <f t="shared" si="1"/>
        <v>0.2785515320334262</v>
      </c>
      <c r="AO17" s="62" t="e">
        <f t="shared" si="1"/>
        <v>#DIV/0!</v>
      </c>
      <c r="AP17" s="62" t="e">
        <f t="shared" si="1"/>
        <v>#DIV/0!</v>
      </c>
      <c r="AQ17" s="62" t="e">
        <f t="shared" si="1"/>
        <v>#DIV/0!</v>
      </c>
      <c r="AR17" s="62">
        <f t="shared" si="1"/>
        <v>1.00414265129683</v>
      </c>
      <c r="AS17" s="62">
        <f t="shared" si="1"/>
        <v>4.794520547945205</v>
      </c>
      <c r="AT17" s="62">
        <f t="shared" si="1"/>
        <v>8.035602580829654</v>
      </c>
      <c r="AU17" s="62">
        <f t="shared" si="1"/>
        <v>2.247191011235957</v>
      </c>
      <c r="AV17" s="62">
        <f t="shared" si="1"/>
        <v>4.720406681190998</v>
      </c>
      <c r="AW17" s="62">
        <f t="shared" si="1"/>
        <v>1.286429109504823</v>
      </c>
      <c r="AX17" s="62">
        <f t="shared" si="1"/>
        <v>4.749400649615141</v>
      </c>
      <c r="AY17" s="62">
        <f t="shared" si="1"/>
        <v>17.431977770896278</v>
      </c>
      <c r="AZ17" s="102">
        <f t="shared" si="1"/>
        <v>0.26657479382440513</v>
      </c>
      <c r="BA17" s="62">
        <f t="shared" si="1"/>
        <v>12.909475167312431</v>
      </c>
    </row>
    <row r="18" spans="1:53" ht="15">
      <c r="A18" s="60">
        <v>11</v>
      </c>
      <c r="B18" s="60" t="s">
        <v>29</v>
      </c>
      <c r="C18" s="401">
        <v>1545</v>
      </c>
      <c r="D18" s="401">
        <v>0</v>
      </c>
      <c r="E18" s="401">
        <v>964</v>
      </c>
      <c r="F18" s="401">
        <v>581</v>
      </c>
      <c r="G18" s="401">
        <v>642</v>
      </c>
      <c r="H18" s="401">
        <v>0</v>
      </c>
      <c r="I18" s="401">
        <v>485</v>
      </c>
      <c r="J18" s="401">
        <v>35762</v>
      </c>
      <c r="K18" s="401">
        <v>2796</v>
      </c>
      <c r="L18" s="401">
        <v>37404</v>
      </c>
      <c r="M18" s="401">
        <v>0.48</v>
      </c>
      <c r="N18" s="401">
        <v>7.93</v>
      </c>
      <c r="O18" s="401">
        <v>3717054</v>
      </c>
      <c r="P18" s="401">
        <v>3157362</v>
      </c>
      <c r="Q18" s="401">
        <v>337406</v>
      </c>
      <c r="R18" s="401">
        <v>1062.23</v>
      </c>
      <c r="S18" s="661">
        <v>62.89</v>
      </c>
      <c r="T18" s="401">
        <v>1524</v>
      </c>
      <c r="U18" s="401">
        <v>0</v>
      </c>
      <c r="V18" s="401">
        <v>957</v>
      </c>
      <c r="W18" s="401">
        <v>567</v>
      </c>
      <c r="X18" s="401">
        <v>635</v>
      </c>
      <c r="Y18" s="401">
        <v>0</v>
      </c>
      <c r="Z18" s="401">
        <v>478</v>
      </c>
      <c r="AA18" s="401">
        <v>35542</v>
      </c>
      <c r="AB18" s="401">
        <v>2832</v>
      </c>
      <c r="AC18" s="401">
        <v>35482</v>
      </c>
      <c r="AD18" s="401">
        <v>0.54</v>
      </c>
      <c r="AE18" s="401">
        <v>7.58</v>
      </c>
      <c r="AF18" s="401">
        <v>3636188</v>
      </c>
      <c r="AG18" s="401">
        <v>3089106</v>
      </c>
      <c r="AH18" s="401">
        <v>317850</v>
      </c>
      <c r="AI18" s="401">
        <v>1072.24</v>
      </c>
      <c r="AJ18" s="402" t="s">
        <v>130</v>
      </c>
      <c r="AK18" s="62">
        <f t="shared" si="1"/>
        <v>1.3779527559055118</v>
      </c>
      <c r="AL18" s="62" t="e">
        <f>(E18-U18)/U18*100</f>
        <v>#DIV/0!</v>
      </c>
      <c r="AM18" s="62">
        <f t="shared" si="1"/>
        <v>0.7314524555903866</v>
      </c>
      <c r="AN18" s="62">
        <f t="shared" si="1"/>
        <v>2.4691358024691357</v>
      </c>
      <c r="AO18" s="62">
        <f t="shared" si="1"/>
        <v>1.1023622047244095</v>
      </c>
      <c r="AP18" s="62" t="e">
        <f t="shared" si="1"/>
        <v>#DIV/0!</v>
      </c>
      <c r="AQ18" s="62">
        <f t="shared" si="1"/>
        <v>1.4644351464435146</v>
      </c>
      <c r="AR18" s="62">
        <f t="shared" si="1"/>
        <v>0.6189859884080806</v>
      </c>
      <c r="AS18" s="62">
        <f t="shared" si="1"/>
        <v>-1.2711864406779663</v>
      </c>
      <c r="AT18" s="62">
        <f t="shared" si="1"/>
        <v>5.416831069274561</v>
      </c>
      <c r="AU18" s="62">
        <f t="shared" si="1"/>
        <v>-11.11111111111112</v>
      </c>
      <c r="AV18" s="62">
        <f t="shared" si="1"/>
        <v>4.617414248021103</v>
      </c>
      <c r="AW18" s="62">
        <f t="shared" si="1"/>
        <v>2.2239224154526664</v>
      </c>
      <c r="AX18" s="62">
        <f t="shared" si="1"/>
        <v>2.2095713128652754</v>
      </c>
      <c r="AY18" s="62">
        <f t="shared" si="1"/>
        <v>6.152587698599969</v>
      </c>
      <c r="AZ18" s="62">
        <f t="shared" si="1"/>
        <v>-0.9335596508244415</v>
      </c>
      <c r="BA18" s="62">
        <f t="shared" si="1"/>
        <v>5.55555555555556</v>
      </c>
    </row>
    <row r="19" spans="1:53" ht="15">
      <c r="A19" s="60">
        <v>12</v>
      </c>
      <c r="B19" s="60" t="s">
        <v>30</v>
      </c>
      <c r="C19" s="60">
        <v>1293</v>
      </c>
      <c r="D19" s="74">
        <v>0</v>
      </c>
      <c r="E19" s="60">
        <v>955</v>
      </c>
      <c r="F19" s="60">
        <v>338</v>
      </c>
      <c r="G19" s="60">
        <v>1339</v>
      </c>
      <c r="H19" s="74">
        <v>0</v>
      </c>
      <c r="I19" s="60">
        <v>1285</v>
      </c>
      <c r="J19" s="640">
        <v>0</v>
      </c>
      <c r="K19" s="641">
        <v>0</v>
      </c>
      <c r="L19" s="641">
        <v>0</v>
      </c>
      <c r="M19" s="641">
        <v>0</v>
      </c>
      <c r="N19" s="642">
        <v>0</v>
      </c>
      <c r="O19" s="194">
        <v>3359931</v>
      </c>
      <c r="P19" s="60">
        <v>5156361</v>
      </c>
      <c r="Q19" s="60">
        <v>162476</v>
      </c>
      <c r="R19" s="62">
        <v>1343.7998</v>
      </c>
      <c r="S19" s="62">
        <v>23.3258</v>
      </c>
      <c r="T19" s="60">
        <v>1292</v>
      </c>
      <c r="U19" s="74">
        <v>0</v>
      </c>
      <c r="V19" s="60">
        <v>950</v>
      </c>
      <c r="W19" s="60">
        <v>342</v>
      </c>
      <c r="X19" s="60">
        <v>1291</v>
      </c>
      <c r="Y19" s="74">
        <v>0</v>
      </c>
      <c r="Z19" s="60">
        <v>1236</v>
      </c>
      <c r="AA19" s="640">
        <v>0</v>
      </c>
      <c r="AB19" s="641">
        <v>0</v>
      </c>
      <c r="AC19" s="641">
        <v>0</v>
      </c>
      <c r="AD19" s="641">
        <v>0</v>
      </c>
      <c r="AE19" s="642">
        <v>0</v>
      </c>
      <c r="AF19" s="194">
        <v>3371589</v>
      </c>
      <c r="AG19" s="60">
        <v>4833867</v>
      </c>
      <c r="AH19" s="60">
        <v>141650</v>
      </c>
      <c r="AI19" s="62">
        <v>1310.7259</v>
      </c>
      <c r="AJ19" s="62">
        <v>20.2914</v>
      </c>
      <c r="AK19" s="62">
        <f t="shared" si="1"/>
        <v>0.07739938080495357</v>
      </c>
      <c r="AL19" s="62" t="e">
        <f t="shared" si="1"/>
        <v>#DIV/0!</v>
      </c>
      <c r="AM19" s="62">
        <f t="shared" si="1"/>
        <v>0.5263157894736842</v>
      </c>
      <c r="AN19" s="62">
        <f t="shared" si="1"/>
        <v>-1.1695906432748537</v>
      </c>
      <c r="AO19" s="62">
        <f t="shared" si="1"/>
        <v>3.7180480247869867</v>
      </c>
      <c r="AP19" s="62" t="e">
        <f t="shared" si="1"/>
        <v>#DIV/0!</v>
      </c>
      <c r="AQ19" s="62">
        <f t="shared" si="1"/>
        <v>3.9644012944983817</v>
      </c>
      <c r="AR19" s="62" t="e">
        <f t="shared" si="1"/>
        <v>#DIV/0!</v>
      </c>
      <c r="AS19" s="62" t="e">
        <f t="shared" si="1"/>
        <v>#DIV/0!</v>
      </c>
      <c r="AT19" s="62" t="e">
        <f t="shared" si="1"/>
        <v>#DIV/0!</v>
      </c>
      <c r="AU19" s="62" t="e">
        <f t="shared" si="1"/>
        <v>#DIV/0!</v>
      </c>
      <c r="AV19" s="62" t="e">
        <f t="shared" si="1"/>
        <v>#DIV/0!</v>
      </c>
      <c r="AW19" s="62">
        <f t="shared" si="1"/>
        <v>-0.345771682135634</v>
      </c>
      <c r="AX19" s="62">
        <f t="shared" si="1"/>
        <v>6.671553023697177</v>
      </c>
      <c r="AY19" s="62">
        <f t="shared" si="1"/>
        <v>14.702435580656548</v>
      </c>
      <c r="AZ19" s="102">
        <f t="shared" si="1"/>
        <v>2.523326959511527</v>
      </c>
      <c r="BA19" s="102">
        <f t="shared" si="1"/>
        <v>14.954118493548998</v>
      </c>
    </row>
    <row r="20" spans="1:53" s="79" customFormat="1" ht="15">
      <c r="A20" s="74">
        <v>13</v>
      </c>
      <c r="B20" s="75" t="s">
        <v>31</v>
      </c>
      <c r="C20" s="265">
        <v>118</v>
      </c>
      <c r="D20" s="265">
        <v>0</v>
      </c>
      <c r="E20" s="265">
        <v>101</v>
      </c>
      <c r="F20" s="265">
        <v>17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88916</v>
      </c>
      <c r="P20" s="265">
        <v>87900</v>
      </c>
      <c r="Q20" s="265">
        <v>0</v>
      </c>
      <c r="R20" s="265">
        <v>32.89</v>
      </c>
      <c r="S20" s="265">
        <v>0</v>
      </c>
      <c r="T20" s="265">
        <v>118</v>
      </c>
      <c r="U20" s="265">
        <v>0</v>
      </c>
      <c r="V20" s="367">
        <v>101</v>
      </c>
      <c r="W20" s="367">
        <v>17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7">
        <v>84951</v>
      </c>
      <c r="AG20" s="367">
        <v>78569</v>
      </c>
      <c r="AH20" s="367">
        <v>0</v>
      </c>
      <c r="AI20" s="367">
        <v>29.83</v>
      </c>
      <c r="AJ20" s="367">
        <v>0</v>
      </c>
      <c r="AK20" s="78">
        <f t="shared" si="1"/>
        <v>0</v>
      </c>
      <c r="AL20" s="78" t="e">
        <f t="shared" si="1"/>
        <v>#DIV/0!</v>
      </c>
      <c r="AM20" s="78">
        <f t="shared" si="1"/>
        <v>0</v>
      </c>
      <c r="AN20" s="78">
        <f t="shared" si="1"/>
        <v>0</v>
      </c>
      <c r="AO20" s="78" t="e">
        <f t="shared" si="1"/>
        <v>#DIV/0!</v>
      </c>
      <c r="AP20" s="78" t="e">
        <f t="shared" si="1"/>
        <v>#DIV/0!</v>
      </c>
      <c r="AQ20" s="78" t="e">
        <f t="shared" si="1"/>
        <v>#DIV/0!</v>
      </c>
      <c r="AR20" s="78" t="e">
        <f t="shared" si="1"/>
        <v>#DIV/0!</v>
      </c>
      <c r="AS20" s="78" t="e">
        <f t="shared" si="1"/>
        <v>#DIV/0!</v>
      </c>
      <c r="AT20" s="78" t="e">
        <f t="shared" si="1"/>
        <v>#DIV/0!</v>
      </c>
      <c r="AU20" s="78" t="e">
        <f>(M20-AD20)/AD20*100</f>
        <v>#DIV/0!</v>
      </c>
      <c r="AV20" s="78" t="e">
        <f t="shared" si="1"/>
        <v>#DIV/0!</v>
      </c>
      <c r="AW20" s="78">
        <f t="shared" si="1"/>
        <v>4.667396499158338</v>
      </c>
      <c r="AX20" s="78">
        <f t="shared" si="1"/>
        <v>11.876185263908157</v>
      </c>
      <c r="AY20" s="78" t="e">
        <f t="shared" si="1"/>
        <v>#DIV/0!</v>
      </c>
      <c r="AZ20" s="78">
        <f t="shared" si="1"/>
        <v>10.258129399932962</v>
      </c>
      <c r="BA20" s="78" t="e">
        <f t="shared" si="1"/>
        <v>#DIV/0!</v>
      </c>
    </row>
    <row r="21" spans="1:53" ht="14.25" customHeight="1">
      <c r="A21" s="60">
        <v>14</v>
      </c>
      <c r="B21" s="60" t="s">
        <v>32</v>
      </c>
      <c r="C21" s="511">
        <v>6045</v>
      </c>
      <c r="D21" s="511">
        <v>0</v>
      </c>
      <c r="E21" s="26">
        <v>3007</v>
      </c>
      <c r="F21" s="26">
        <v>3038</v>
      </c>
      <c r="G21" s="512">
        <v>7068</v>
      </c>
      <c r="H21" s="512">
        <v>0</v>
      </c>
      <c r="I21" s="512">
        <v>4587</v>
      </c>
      <c r="J21" s="513">
        <v>106952</v>
      </c>
      <c r="K21" s="512">
        <v>2301</v>
      </c>
      <c r="L21" s="512">
        <v>135105</v>
      </c>
      <c r="M21" s="512">
        <v>1.04</v>
      </c>
      <c r="N21" s="512">
        <v>27.96</v>
      </c>
      <c r="O21" s="514">
        <v>17980676</v>
      </c>
      <c r="P21" s="515">
        <v>39051129</v>
      </c>
      <c r="Q21" s="515">
        <v>1411350</v>
      </c>
      <c r="R21" s="515">
        <v>5868.94</v>
      </c>
      <c r="S21" s="515">
        <v>146.26</v>
      </c>
      <c r="T21" s="511">
        <v>6059</v>
      </c>
      <c r="U21" s="511">
        <v>0</v>
      </c>
      <c r="V21" s="26">
        <v>3009</v>
      </c>
      <c r="W21" s="26">
        <v>3050</v>
      </c>
      <c r="X21" s="512">
        <v>426</v>
      </c>
      <c r="Y21" s="512">
        <v>0</v>
      </c>
      <c r="Z21" s="512">
        <v>246</v>
      </c>
      <c r="AA21" s="513">
        <v>105991</v>
      </c>
      <c r="AB21" s="512">
        <v>2169</v>
      </c>
      <c r="AC21" s="512">
        <v>121783</v>
      </c>
      <c r="AD21" s="512">
        <v>1.02</v>
      </c>
      <c r="AE21" s="512">
        <v>26.6</v>
      </c>
      <c r="AF21" s="514">
        <v>17681676</v>
      </c>
      <c r="AG21" s="515">
        <v>37924633</v>
      </c>
      <c r="AH21" s="515">
        <v>1226310</v>
      </c>
      <c r="AI21" s="515">
        <v>5679.16</v>
      </c>
      <c r="AJ21" s="515">
        <v>131.13</v>
      </c>
      <c r="AK21" s="62">
        <f t="shared" si="1"/>
        <v>-0.23106123122627495</v>
      </c>
      <c r="AL21" s="62" t="e">
        <f t="shared" si="1"/>
        <v>#DIV/0!</v>
      </c>
      <c r="AM21" s="102">
        <f t="shared" si="1"/>
        <v>-0.06646726487205051</v>
      </c>
      <c r="AN21" s="62">
        <f t="shared" si="1"/>
        <v>-0.39344262295081966</v>
      </c>
      <c r="AO21" s="70">
        <f t="shared" si="1"/>
        <v>1559.1549295774648</v>
      </c>
      <c r="AP21" s="62" t="e">
        <f t="shared" si="1"/>
        <v>#DIV/0!</v>
      </c>
      <c r="AQ21" s="70">
        <f t="shared" si="1"/>
        <v>1764.6341463414633</v>
      </c>
      <c r="AR21" s="62">
        <f t="shared" si="1"/>
        <v>0.9066807559132379</v>
      </c>
      <c r="AS21" s="62">
        <f t="shared" si="1"/>
        <v>6.085753803596127</v>
      </c>
      <c r="AT21" s="62">
        <f t="shared" si="1"/>
        <v>10.939129435142835</v>
      </c>
      <c r="AU21" s="62">
        <f t="shared" si="1"/>
        <v>1.960784313725492</v>
      </c>
      <c r="AV21" s="62">
        <f t="shared" si="1"/>
        <v>5.1127819548872155</v>
      </c>
      <c r="AW21" s="62">
        <f t="shared" si="1"/>
        <v>1.6910161683767986</v>
      </c>
      <c r="AX21" s="62">
        <f t="shared" si="1"/>
        <v>2.9703543868176654</v>
      </c>
      <c r="AY21" s="62">
        <f t="shared" si="1"/>
        <v>15.089169948871003</v>
      </c>
      <c r="AZ21" s="62">
        <f t="shared" si="1"/>
        <v>3.3416913768937615</v>
      </c>
      <c r="BA21" s="102">
        <f t="shared" si="1"/>
        <v>11.53816823000076</v>
      </c>
    </row>
    <row r="22" spans="1:53" ht="15">
      <c r="A22" s="60">
        <v>15</v>
      </c>
      <c r="B22" s="60" t="s">
        <v>33</v>
      </c>
      <c r="C22" s="491">
        <v>1241</v>
      </c>
      <c r="D22" s="367">
        <v>0</v>
      </c>
      <c r="E22" s="491">
        <v>1036</v>
      </c>
      <c r="F22" s="491">
        <v>205</v>
      </c>
      <c r="G22" s="491">
        <v>514</v>
      </c>
      <c r="H22" s="367">
        <v>0</v>
      </c>
      <c r="I22" s="491">
        <v>449</v>
      </c>
      <c r="J22" s="367">
        <v>65960</v>
      </c>
      <c r="K22" s="367">
        <v>1893</v>
      </c>
      <c r="L22" s="367">
        <v>53165</v>
      </c>
      <c r="M22" s="646">
        <v>0.7678479</v>
      </c>
      <c r="N22" s="646">
        <v>11.84</v>
      </c>
      <c r="O22" s="491">
        <v>5046039</v>
      </c>
      <c r="P22" s="491">
        <v>4820936</v>
      </c>
      <c r="Q22" s="491">
        <v>326264</v>
      </c>
      <c r="R22" s="494">
        <v>1756.013</v>
      </c>
      <c r="S22" s="494">
        <v>54.19</v>
      </c>
      <c r="T22" s="491">
        <v>1241</v>
      </c>
      <c r="U22" s="367">
        <v>0</v>
      </c>
      <c r="V22" s="491">
        <v>1036</v>
      </c>
      <c r="W22" s="491">
        <v>205</v>
      </c>
      <c r="X22" s="491">
        <v>500</v>
      </c>
      <c r="Y22" s="492">
        <v>0</v>
      </c>
      <c r="Z22" s="491">
        <v>435</v>
      </c>
      <c r="AA22" s="492">
        <v>65798</v>
      </c>
      <c r="AB22" s="492">
        <v>1729</v>
      </c>
      <c r="AC22" s="492">
        <v>47971</v>
      </c>
      <c r="AD22" s="493">
        <v>0.6999543</v>
      </c>
      <c r="AE22" s="493">
        <v>11.0914336</v>
      </c>
      <c r="AF22" s="491">
        <v>4993054</v>
      </c>
      <c r="AG22" s="491">
        <v>4722068</v>
      </c>
      <c r="AH22" s="491">
        <v>286133</v>
      </c>
      <c r="AI22" s="494">
        <v>1762.4848157</v>
      </c>
      <c r="AJ22" s="494">
        <v>47.2215421</v>
      </c>
      <c r="AK22" s="62">
        <f t="shared" si="1"/>
        <v>0</v>
      </c>
      <c r="AL22" s="62" t="e">
        <f t="shared" si="1"/>
        <v>#DIV/0!</v>
      </c>
      <c r="AM22" s="62">
        <f t="shared" si="1"/>
        <v>0</v>
      </c>
      <c r="AN22" s="62">
        <f t="shared" si="1"/>
        <v>0</v>
      </c>
      <c r="AO22" s="62">
        <f t="shared" si="1"/>
        <v>2.8000000000000003</v>
      </c>
      <c r="AP22" s="62" t="e">
        <f t="shared" si="1"/>
        <v>#DIV/0!</v>
      </c>
      <c r="AQ22" s="62">
        <f t="shared" si="1"/>
        <v>3.218390804597701</v>
      </c>
      <c r="AR22" s="62">
        <f t="shared" si="1"/>
        <v>0.24620809143135047</v>
      </c>
      <c r="AS22" s="62">
        <f t="shared" si="1"/>
        <v>9.485251590514748</v>
      </c>
      <c r="AT22" s="62">
        <f t="shared" si="1"/>
        <v>10.827374872318693</v>
      </c>
      <c r="AU22" s="62">
        <f t="shared" si="1"/>
        <v>9.699718967366868</v>
      </c>
      <c r="AV22" s="62">
        <f t="shared" si="1"/>
        <v>6.749050005582684</v>
      </c>
      <c r="AW22" s="62">
        <f t="shared" si="1"/>
        <v>1.061174183175267</v>
      </c>
      <c r="AX22" s="62">
        <f t="shared" si="1"/>
        <v>2.09374367332279</v>
      </c>
      <c r="AY22" s="62">
        <f t="shared" si="1"/>
        <v>14.02529592881632</v>
      </c>
      <c r="AZ22" s="62">
        <f t="shared" si="1"/>
        <v>-0.36719838051084663</v>
      </c>
      <c r="BA22" s="62">
        <f t="shared" si="1"/>
        <v>14.756946914700606</v>
      </c>
    </row>
    <row r="23" spans="1:53" ht="15">
      <c r="A23" s="60">
        <v>16</v>
      </c>
      <c r="B23" s="60" t="s">
        <v>34</v>
      </c>
      <c r="C23" s="550">
        <v>921</v>
      </c>
      <c r="D23" s="550">
        <v>0</v>
      </c>
      <c r="E23" s="550">
        <v>565</v>
      </c>
      <c r="F23" s="550">
        <v>356</v>
      </c>
      <c r="G23" s="550">
        <v>0</v>
      </c>
      <c r="H23" s="550">
        <v>0</v>
      </c>
      <c r="I23" s="550">
        <v>0</v>
      </c>
      <c r="J23" s="550">
        <v>0</v>
      </c>
      <c r="K23" s="550">
        <v>0</v>
      </c>
      <c r="L23" s="550">
        <v>0</v>
      </c>
      <c r="M23" s="551">
        <v>0</v>
      </c>
      <c r="N23" s="551">
        <v>0</v>
      </c>
      <c r="O23" s="552">
        <v>1981314</v>
      </c>
      <c r="P23" s="9">
        <v>2262187</v>
      </c>
      <c r="Q23" s="550">
        <v>192934</v>
      </c>
      <c r="R23" s="551">
        <v>868.29</v>
      </c>
      <c r="S23" s="551">
        <v>26.95</v>
      </c>
      <c r="T23" s="550">
        <v>916</v>
      </c>
      <c r="U23" s="550">
        <v>0</v>
      </c>
      <c r="V23" s="550">
        <v>562</v>
      </c>
      <c r="W23" s="550">
        <v>354</v>
      </c>
      <c r="X23" s="550">
        <v>0</v>
      </c>
      <c r="Y23" s="550">
        <v>0</v>
      </c>
      <c r="Z23" s="550">
        <v>0</v>
      </c>
      <c r="AA23" s="550">
        <v>0</v>
      </c>
      <c r="AB23" s="550">
        <v>0</v>
      </c>
      <c r="AC23" s="550">
        <v>0</v>
      </c>
      <c r="AD23" s="551">
        <v>0</v>
      </c>
      <c r="AE23" s="551">
        <v>0</v>
      </c>
      <c r="AF23" s="552">
        <v>1927294</v>
      </c>
      <c r="AG23" s="9">
        <v>2102942</v>
      </c>
      <c r="AH23" s="550">
        <v>170615</v>
      </c>
      <c r="AI23" s="551">
        <v>831.58</v>
      </c>
      <c r="AJ23" s="551">
        <v>24.05</v>
      </c>
      <c r="AK23" s="62">
        <f t="shared" si="1"/>
        <v>0.5458515283842794</v>
      </c>
      <c r="AL23" s="62" t="e">
        <f t="shared" si="1"/>
        <v>#DIV/0!</v>
      </c>
      <c r="AM23" s="62">
        <f t="shared" si="1"/>
        <v>0.5338078291814947</v>
      </c>
      <c r="AN23" s="62">
        <f t="shared" si="1"/>
        <v>0.5649717514124294</v>
      </c>
      <c r="AO23" s="62" t="e">
        <f t="shared" si="1"/>
        <v>#DIV/0!</v>
      </c>
      <c r="AP23" s="62" t="e">
        <f t="shared" si="1"/>
        <v>#DIV/0!</v>
      </c>
      <c r="AQ23" s="62" t="e">
        <f t="shared" si="1"/>
        <v>#DIV/0!</v>
      </c>
      <c r="AR23" s="62" t="e">
        <f t="shared" si="1"/>
        <v>#DIV/0!</v>
      </c>
      <c r="AS23" s="62" t="e">
        <f t="shared" si="1"/>
        <v>#DIV/0!</v>
      </c>
      <c r="AT23" s="62" t="e">
        <f t="shared" si="1"/>
        <v>#DIV/0!</v>
      </c>
      <c r="AU23" s="62" t="e">
        <f t="shared" si="1"/>
        <v>#DIV/0!</v>
      </c>
      <c r="AV23" s="62" t="e">
        <f t="shared" si="1"/>
        <v>#DIV/0!</v>
      </c>
      <c r="AW23" s="62">
        <f t="shared" si="1"/>
        <v>2.8028935907028196</v>
      </c>
      <c r="AX23" s="645">
        <f t="shared" si="1"/>
        <v>7.572486545040234</v>
      </c>
      <c r="AY23" s="62">
        <f t="shared" si="1"/>
        <v>13.0814992820092</v>
      </c>
      <c r="AZ23" s="102">
        <f t="shared" si="1"/>
        <v>4.414488082926468</v>
      </c>
      <c r="BA23" s="102">
        <f t="shared" si="1"/>
        <v>12.058212058212051</v>
      </c>
    </row>
    <row r="24" spans="1:53" ht="15">
      <c r="A24" s="60">
        <v>17</v>
      </c>
      <c r="B24" s="60" t="s">
        <v>35</v>
      </c>
      <c r="C24" s="60">
        <v>4167</v>
      </c>
      <c r="D24" s="60">
        <v>0</v>
      </c>
      <c r="E24" s="630">
        <v>2224</v>
      </c>
      <c r="F24" s="630">
        <v>1943</v>
      </c>
      <c r="G24" s="630">
        <v>2620</v>
      </c>
      <c r="H24" s="630">
        <v>0</v>
      </c>
      <c r="I24" s="630">
        <v>2160</v>
      </c>
      <c r="J24" s="630">
        <v>43612</v>
      </c>
      <c r="K24" s="630">
        <v>802</v>
      </c>
      <c r="L24" s="630">
        <v>46044</v>
      </c>
      <c r="M24" s="553">
        <v>0.3306835</v>
      </c>
      <c r="N24" s="553">
        <v>13.4643111</v>
      </c>
      <c r="O24" s="630">
        <v>8138313</v>
      </c>
      <c r="P24" s="630">
        <v>7525022</v>
      </c>
      <c r="Q24" s="630">
        <v>498203</v>
      </c>
      <c r="R24" s="553">
        <v>2433.6695</v>
      </c>
      <c r="S24" s="553">
        <v>76.8437355</v>
      </c>
      <c r="T24" s="9">
        <v>4139</v>
      </c>
      <c r="U24" s="9">
        <v>0</v>
      </c>
      <c r="V24" s="30">
        <v>2209</v>
      </c>
      <c r="W24" s="30">
        <v>1930</v>
      </c>
      <c r="X24" s="30">
        <v>2681</v>
      </c>
      <c r="Y24" s="30">
        <v>0</v>
      </c>
      <c r="Z24" s="30">
        <v>2231</v>
      </c>
      <c r="AA24" s="30">
        <v>43204</v>
      </c>
      <c r="AB24" s="30">
        <v>863</v>
      </c>
      <c r="AC24" s="30">
        <v>46044</v>
      </c>
      <c r="AD24" s="31">
        <v>0.37</v>
      </c>
      <c r="AE24" s="31">
        <v>12.66</v>
      </c>
      <c r="AF24" s="30">
        <v>7967393</v>
      </c>
      <c r="AG24" s="30">
        <v>7240547</v>
      </c>
      <c r="AH24" s="30">
        <v>436585</v>
      </c>
      <c r="AI24" s="31">
        <v>2428.21</v>
      </c>
      <c r="AJ24" s="31">
        <v>67.49</v>
      </c>
      <c r="AK24" s="62">
        <f aca="true" t="shared" si="2" ref="AK24:AZ39">(C24-T24)/T24*100</f>
        <v>0.6764919062575502</v>
      </c>
      <c r="AL24" s="62" t="e">
        <f t="shared" si="2"/>
        <v>#DIV/0!</v>
      </c>
      <c r="AM24" s="62">
        <f t="shared" si="2"/>
        <v>0.6790402897238569</v>
      </c>
      <c r="AN24" s="102">
        <f t="shared" si="2"/>
        <v>0.6735751295336788</v>
      </c>
      <c r="AO24" s="62">
        <f t="shared" si="2"/>
        <v>-2.2752704214845205</v>
      </c>
      <c r="AP24" s="62" t="e">
        <f t="shared" si="2"/>
        <v>#DIV/0!</v>
      </c>
      <c r="AQ24" s="62">
        <f t="shared" si="2"/>
        <v>-3.1824294038547736</v>
      </c>
      <c r="AR24" s="62">
        <f t="shared" si="2"/>
        <v>0.9443570039811129</v>
      </c>
      <c r="AS24" s="62">
        <f t="shared" si="2"/>
        <v>-7.068366164542295</v>
      </c>
      <c r="AT24" s="62">
        <f t="shared" si="2"/>
        <v>0</v>
      </c>
      <c r="AU24" s="62">
        <f t="shared" si="2"/>
        <v>-10.626081081081075</v>
      </c>
      <c r="AV24" s="62">
        <f t="shared" si="2"/>
        <v>6.3531682464454935</v>
      </c>
      <c r="AW24" s="645">
        <f t="shared" si="2"/>
        <v>2.1452437453505806</v>
      </c>
      <c r="AX24" s="62">
        <f t="shared" si="2"/>
        <v>3.928915867820484</v>
      </c>
      <c r="AY24" s="62">
        <f t="shared" si="2"/>
        <v>14.113631938797713</v>
      </c>
      <c r="AZ24" s="62">
        <f t="shared" si="2"/>
        <v>0.22483640212337214</v>
      </c>
      <c r="BA24" s="62">
        <f aca="true" t="shared" si="3" ref="BA24:BA87">(S24-AJ24)/AJ24*100</f>
        <v>13.859439176174249</v>
      </c>
    </row>
    <row r="25" spans="1:53" ht="15">
      <c r="A25" s="60">
        <v>18</v>
      </c>
      <c r="B25" s="60" t="s">
        <v>36</v>
      </c>
      <c r="C25" s="3">
        <v>808</v>
      </c>
      <c r="D25" s="3">
        <v>0</v>
      </c>
      <c r="E25" s="3">
        <v>320</v>
      </c>
      <c r="F25" s="3">
        <v>488</v>
      </c>
      <c r="G25" s="3">
        <v>0</v>
      </c>
      <c r="H25" s="3">
        <v>0</v>
      </c>
      <c r="I25" s="3">
        <v>0</v>
      </c>
      <c r="J25" s="9">
        <v>0</v>
      </c>
      <c r="K25" s="9">
        <v>0</v>
      </c>
      <c r="L25" s="9">
        <v>0</v>
      </c>
      <c r="M25" s="10">
        <v>0</v>
      </c>
      <c r="N25" s="10">
        <v>0</v>
      </c>
      <c r="O25" s="9">
        <v>1937994</v>
      </c>
      <c r="P25" s="3">
        <v>2962772</v>
      </c>
      <c r="Q25" s="3">
        <v>131023</v>
      </c>
      <c r="R25" s="11">
        <v>795.15</v>
      </c>
      <c r="S25" s="11">
        <v>24.84</v>
      </c>
      <c r="T25" s="3">
        <v>808</v>
      </c>
      <c r="U25" s="3">
        <v>0</v>
      </c>
      <c r="V25" s="3">
        <v>320</v>
      </c>
      <c r="W25" s="3">
        <v>488</v>
      </c>
      <c r="X25" s="3">
        <v>0</v>
      </c>
      <c r="Y25" s="3">
        <v>0</v>
      </c>
      <c r="Z25" s="3">
        <v>0</v>
      </c>
      <c r="AA25" s="9">
        <v>0</v>
      </c>
      <c r="AB25" s="9">
        <v>0</v>
      </c>
      <c r="AC25" s="9">
        <v>0</v>
      </c>
      <c r="AD25" s="10">
        <v>0</v>
      </c>
      <c r="AE25" s="10">
        <v>0</v>
      </c>
      <c r="AF25" s="9">
        <v>1896907</v>
      </c>
      <c r="AG25" s="3">
        <v>2888401</v>
      </c>
      <c r="AH25" s="3">
        <v>112603</v>
      </c>
      <c r="AI25" s="11">
        <v>773.93</v>
      </c>
      <c r="AJ25" s="11">
        <v>23.12</v>
      </c>
      <c r="AK25" s="62">
        <f t="shared" si="2"/>
        <v>0</v>
      </c>
      <c r="AL25" s="62" t="e">
        <f t="shared" si="2"/>
        <v>#DIV/0!</v>
      </c>
      <c r="AM25" s="62">
        <f t="shared" si="2"/>
        <v>0</v>
      </c>
      <c r="AN25" s="62">
        <f t="shared" si="2"/>
        <v>0</v>
      </c>
      <c r="AO25" s="62" t="e">
        <f t="shared" si="2"/>
        <v>#DIV/0!</v>
      </c>
      <c r="AP25" s="62" t="e">
        <f t="shared" si="2"/>
        <v>#DIV/0!</v>
      </c>
      <c r="AQ25" s="62" t="e">
        <f t="shared" si="2"/>
        <v>#DIV/0!</v>
      </c>
      <c r="AR25" s="62" t="e">
        <f t="shared" si="2"/>
        <v>#DIV/0!</v>
      </c>
      <c r="AS25" s="62" t="e">
        <f t="shared" si="2"/>
        <v>#DIV/0!</v>
      </c>
      <c r="AT25" s="62" t="e">
        <f t="shared" si="2"/>
        <v>#DIV/0!</v>
      </c>
      <c r="AU25" s="62" t="e">
        <f t="shared" si="2"/>
        <v>#DIV/0!</v>
      </c>
      <c r="AV25" s="62" t="e">
        <f t="shared" si="2"/>
        <v>#DIV/0!</v>
      </c>
      <c r="AW25" s="62">
        <f t="shared" si="2"/>
        <v>2.165999703728227</v>
      </c>
      <c r="AX25" s="62">
        <f t="shared" si="2"/>
        <v>2.57481561597576</v>
      </c>
      <c r="AY25" s="62">
        <f t="shared" si="2"/>
        <v>16.358356349297974</v>
      </c>
      <c r="AZ25" s="62">
        <f t="shared" si="2"/>
        <v>2.7418500381171462</v>
      </c>
      <c r="BA25" s="62">
        <f t="shared" si="3"/>
        <v>7.439446366782001</v>
      </c>
    </row>
    <row r="26" spans="1:53" ht="15">
      <c r="A26" s="60">
        <v>19</v>
      </c>
      <c r="B26" s="60" t="s">
        <v>37</v>
      </c>
      <c r="C26" s="537">
        <v>753</v>
      </c>
      <c r="D26" s="653">
        <v>0</v>
      </c>
      <c r="E26" s="652">
        <v>594</v>
      </c>
      <c r="F26" s="537">
        <v>159</v>
      </c>
      <c r="G26" s="536">
        <v>1304</v>
      </c>
      <c r="H26" s="537">
        <v>0</v>
      </c>
      <c r="I26" s="536">
        <v>1304</v>
      </c>
      <c r="J26" s="537">
        <v>40212</v>
      </c>
      <c r="K26" s="537">
        <v>3687</v>
      </c>
      <c r="L26" s="537">
        <v>47829</v>
      </c>
      <c r="M26" s="538">
        <v>1.99</v>
      </c>
      <c r="N26" s="538">
        <v>13.05</v>
      </c>
      <c r="O26" s="536">
        <v>2059715</v>
      </c>
      <c r="P26" s="536" t="s">
        <v>135</v>
      </c>
      <c r="Q26" s="536">
        <v>148796</v>
      </c>
      <c r="R26" s="538">
        <v>655.5</v>
      </c>
      <c r="S26" s="538">
        <v>26.15</v>
      </c>
      <c r="T26" s="471">
        <v>752</v>
      </c>
      <c r="U26" s="3">
        <v>0</v>
      </c>
      <c r="V26" s="473">
        <v>596</v>
      </c>
      <c r="W26" s="472">
        <v>156</v>
      </c>
      <c r="X26" s="471">
        <v>1295</v>
      </c>
      <c r="Y26" s="472">
        <v>0</v>
      </c>
      <c r="Z26" s="471">
        <v>1295</v>
      </c>
      <c r="AA26" s="471">
        <v>40206</v>
      </c>
      <c r="AB26" s="471">
        <v>3901</v>
      </c>
      <c r="AC26" s="471">
        <v>49429</v>
      </c>
      <c r="AD26" s="471">
        <v>2.112547037</v>
      </c>
      <c r="AE26" s="471">
        <v>14.234431169</v>
      </c>
      <c r="AF26" s="471">
        <v>2000244</v>
      </c>
      <c r="AG26" s="471">
        <v>2134701</v>
      </c>
      <c r="AH26" s="471">
        <v>133560</v>
      </c>
      <c r="AI26" s="471">
        <v>650.1182201</v>
      </c>
      <c r="AJ26" s="471">
        <v>23.435</v>
      </c>
      <c r="AK26" s="62">
        <f t="shared" si="2"/>
        <v>0.13297872340425532</v>
      </c>
      <c r="AL26" s="62" t="e">
        <f t="shared" si="2"/>
        <v>#DIV/0!</v>
      </c>
      <c r="AM26" s="645">
        <f t="shared" si="2"/>
        <v>-0.33557046979865773</v>
      </c>
      <c r="AN26" s="645">
        <f t="shared" si="2"/>
        <v>1.9230769230769231</v>
      </c>
      <c r="AO26" s="645">
        <f t="shared" si="2"/>
        <v>0.6949806949806949</v>
      </c>
      <c r="AP26" s="62" t="e">
        <f t="shared" si="2"/>
        <v>#DIV/0!</v>
      </c>
      <c r="AQ26" s="645">
        <f t="shared" si="2"/>
        <v>0.6949806949806949</v>
      </c>
      <c r="AR26" s="62">
        <f t="shared" si="2"/>
        <v>0.014923145799134457</v>
      </c>
      <c r="AS26" s="62">
        <f t="shared" si="2"/>
        <v>-5.485772878749039</v>
      </c>
      <c r="AT26" s="62">
        <f t="shared" si="2"/>
        <v>-3.2369661534726575</v>
      </c>
      <c r="AU26" s="62">
        <f t="shared" si="2"/>
        <v>-5.800914008240382</v>
      </c>
      <c r="AV26" s="62">
        <f t="shared" si="2"/>
        <v>-8.320888660303302</v>
      </c>
      <c r="AW26" s="62">
        <f t="shared" si="2"/>
        <v>2.9731872711529195</v>
      </c>
      <c r="AX26" s="62">
        <f t="shared" si="2"/>
        <v>3.2418591643513546</v>
      </c>
      <c r="AY26" s="62">
        <f t="shared" si="2"/>
        <v>11.407607067984426</v>
      </c>
      <c r="AZ26" s="102">
        <f t="shared" si="2"/>
        <v>0.827815577784015</v>
      </c>
      <c r="BA26" s="62">
        <f t="shared" si="3"/>
        <v>11.585235758480906</v>
      </c>
    </row>
    <row r="27" spans="1:53" ht="15">
      <c r="A27" s="60">
        <v>20</v>
      </c>
      <c r="B27" s="60" t="s">
        <v>39</v>
      </c>
      <c r="C27" s="568">
        <v>22530</v>
      </c>
      <c r="D27" s="568">
        <v>0</v>
      </c>
      <c r="E27" s="568">
        <v>12385</v>
      </c>
      <c r="F27" s="568">
        <v>10145</v>
      </c>
      <c r="G27" s="568">
        <v>0</v>
      </c>
      <c r="H27" s="568">
        <v>0</v>
      </c>
      <c r="I27" s="568">
        <v>0</v>
      </c>
      <c r="J27" s="569">
        <v>2353687</v>
      </c>
      <c r="K27" s="569">
        <v>28560</v>
      </c>
      <c r="L27" s="569">
        <v>4249580</v>
      </c>
      <c r="M27" s="570">
        <v>13.195793612</v>
      </c>
      <c r="N27" s="570">
        <v>888.1341367080001</v>
      </c>
      <c r="O27" s="536">
        <v>96960000</v>
      </c>
      <c r="P27" s="536">
        <v>173025000</v>
      </c>
      <c r="Q27" s="536">
        <v>7591000</v>
      </c>
      <c r="R27" s="538">
        <v>47719.61</v>
      </c>
      <c r="S27" s="538">
        <v>1058.61</v>
      </c>
      <c r="T27" s="486">
        <v>22469</v>
      </c>
      <c r="U27" s="486">
        <v>0</v>
      </c>
      <c r="V27" s="486">
        <v>12327</v>
      </c>
      <c r="W27" s="486">
        <v>10142</v>
      </c>
      <c r="X27" s="486">
        <v>0</v>
      </c>
      <c r="Y27" s="486">
        <v>0</v>
      </c>
      <c r="Z27" s="486">
        <v>0</v>
      </c>
      <c r="AA27" s="371">
        <v>2321906</v>
      </c>
      <c r="AB27" s="371">
        <v>27308</v>
      </c>
      <c r="AC27" s="371">
        <v>3750132</v>
      </c>
      <c r="AD27" s="378">
        <v>12.494519068999999</v>
      </c>
      <c r="AE27" s="378">
        <v>770.7493543079999</v>
      </c>
      <c r="AF27" s="471">
        <v>96263000</v>
      </c>
      <c r="AG27" s="471">
        <v>166292000</v>
      </c>
      <c r="AH27" s="471">
        <v>6567000</v>
      </c>
      <c r="AI27" s="471">
        <v>48083.12</v>
      </c>
      <c r="AJ27" s="471">
        <v>936.93</v>
      </c>
      <c r="AK27" s="62">
        <f t="shared" si="2"/>
        <v>0.2714851573278739</v>
      </c>
      <c r="AL27" s="62" t="e">
        <f t="shared" si="2"/>
        <v>#DIV/0!</v>
      </c>
      <c r="AM27" s="62">
        <f t="shared" si="2"/>
        <v>0.47051188448122006</v>
      </c>
      <c r="AN27" s="62">
        <f t="shared" si="2"/>
        <v>0.029579964504042593</v>
      </c>
      <c r="AO27" s="62" t="e">
        <f t="shared" si="2"/>
        <v>#DIV/0!</v>
      </c>
      <c r="AP27" s="62" t="e">
        <f t="shared" si="2"/>
        <v>#DIV/0!</v>
      </c>
      <c r="AQ27" s="62" t="e">
        <f t="shared" si="2"/>
        <v>#DIV/0!</v>
      </c>
      <c r="AR27" s="62">
        <f t="shared" si="2"/>
        <v>1.3687461938596996</v>
      </c>
      <c r="AS27" s="102">
        <f t="shared" si="2"/>
        <v>4.584737073385089</v>
      </c>
      <c r="AT27" s="62">
        <f t="shared" si="2"/>
        <v>13.318144534645715</v>
      </c>
      <c r="AU27" s="62">
        <f t="shared" si="2"/>
        <v>5.6126573510134055</v>
      </c>
      <c r="AV27" s="62">
        <f t="shared" si="2"/>
        <v>15.229955334233344</v>
      </c>
      <c r="AW27" s="62">
        <f>(O27-AF27)/AF27*100</f>
        <v>0.7240580493024319</v>
      </c>
      <c r="AX27" s="62">
        <f t="shared" si="2"/>
        <v>4.048901931542106</v>
      </c>
      <c r="AY27" s="62">
        <f t="shared" si="2"/>
        <v>15.593117100654789</v>
      </c>
      <c r="AZ27" s="62">
        <f t="shared" si="2"/>
        <v>-0.7560033541916623</v>
      </c>
      <c r="BA27" s="62">
        <f t="shared" si="3"/>
        <v>12.987096154461907</v>
      </c>
    </row>
    <row r="28" spans="1:53" ht="15">
      <c r="A28" s="60">
        <v>21</v>
      </c>
      <c r="B28" s="60" t="s">
        <v>40</v>
      </c>
      <c r="C28" s="510">
        <v>1058</v>
      </c>
      <c r="D28" s="510">
        <v>0</v>
      </c>
      <c r="E28" s="510">
        <v>621</v>
      </c>
      <c r="F28" s="510">
        <v>437</v>
      </c>
      <c r="G28" s="510">
        <v>0</v>
      </c>
      <c r="H28" s="510">
        <v>0</v>
      </c>
      <c r="I28" s="510">
        <v>0</v>
      </c>
      <c r="J28" s="510">
        <v>0</v>
      </c>
      <c r="K28" s="510">
        <v>0</v>
      </c>
      <c r="L28" s="510">
        <v>0</v>
      </c>
      <c r="M28" s="510">
        <v>0</v>
      </c>
      <c r="N28" s="510">
        <v>0</v>
      </c>
      <c r="O28" s="471">
        <v>4491388</v>
      </c>
      <c r="P28" s="471">
        <v>7910615</v>
      </c>
      <c r="Q28" s="471">
        <v>127648</v>
      </c>
      <c r="R28" s="471">
        <v>2317.02</v>
      </c>
      <c r="S28" s="471">
        <v>15.09</v>
      </c>
      <c r="T28" s="510">
        <v>1058</v>
      </c>
      <c r="U28" s="510">
        <v>0</v>
      </c>
      <c r="V28" s="510">
        <v>621</v>
      </c>
      <c r="W28" s="510">
        <v>437</v>
      </c>
      <c r="X28" s="510">
        <v>0</v>
      </c>
      <c r="Y28" s="510">
        <v>0</v>
      </c>
      <c r="Z28" s="510">
        <v>0</v>
      </c>
      <c r="AA28" s="510">
        <v>0</v>
      </c>
      <c r="AB28" s="510">
        <v>0</v>
      </c>
      <c r="AC28" s="510">
        <v>0</v>
      </c>
      <c r="AD28" s="510">
        <v>0</v>
      </c>
      <c r="AE28" s="510">
        <v>0</v>
      </c>
      <c r="AF28" s="471">
        <v>4433729</v>
      </c>
      <c r="AG28" s="471">
        <v>7494334</v>
      </c>
      <c r="AH28" s="471">
        <v>122113</v>
      </c>
      <c r="AI28" s="471">
        <v>2293.24</v>
      </c>
      <c r="AJ28" s="471">
        <v>14.4</v>
      </c>
      <c r="AK28" s="62">
        <f t="shared" si="2"/>
        <v>0</v>
      </c>
      <c r="AL28" s="62" t="e">
        <f t="shared" si="2"/>
        <v>#DIV/0!</v>
      </c>
      <c r="AM28" s="62">
        <f t="shared" si="2"/>
        <v>0</v>
      </c>
      <c r="AN28" s="62">
        <f t="shared" si="2"/>
        <v>0</v>
      </c>
      <c r="AO28" s="62" t="e">
        <f t="shared" si="2"/>
        <v>#DIV/0!</v>
      </c>
      <c r="AP28" s="62" t="e">
        <f t="shared" si="2"/>
        <v>#DIV/0!</v>
      </c>
      <c r="AQ28" s="62" t="e">
        <f t="shared" si="2"/>
        <v>#DIV/0!</v>
      </c>
      <c r="AR28" s="62" t="e">
        <f t="shared" si="2"/>
        <v>#DIV/0!</v>
      </c>
      <c r="AS28" s="62" t="e">
        <f t="shared" si="2"/>
        <v>#DIV/0!</v>
      </c>
      <c r="AT28" s="62" t="e">
        <f t="shared" si="2"/>
        <v>#DIV/0!</v>
      </c>
      <c r="AU28" s="62" t="e">
        <f t="shared" si="2"/>
        <v>#DIV/0!</v>
      </c>
      <c r="AV28" s="62" t="e">
        <f t="shared" si="2"/>
        <v>#DIV/0!</v>
      </c>
      <c r="AW28" s="62">
        <f t="shared" si="2"/>
        <v>1.3004628835005476</v>
      </c>
      <c r="AX28" s="62">
        <f t="shared" si="2"/>
        <v>5.554609655774616</v>
      </c>
      <c r="AY28" s="102">
        <f t="shared" si="2"/>
        <v>4.532686937508701</v>
      </c>
      <c r="AZ28" s="62">
        <f t="shared" si="2"/>
        <v>1.0369608065444613</v>
      </c>
      <c r="BA28" s="62">
        <f t="shared" si="3"/>
        <v>4.7916666666666625</v>
      </c>
    </row>
    <row r="29" spans="1:53" ht="15.75" thickBot="1">
      <c r="A29" s="60">
        <v>22</v>
      </c>
      <c r="B29" s="60" t="s">
        <v>41</v>
      </c>
      <c r="C29" s="477">
        <v>1419</v>
      </c>
      <c r="D29" s="477">
        <v>0</v>
      </c>
      <c r="E29" s="477">
        <v>1061</v>
      </c>
      <c r="F29" s="477">
        <v>358</v>
      </c>
      <c r="G29" s="477">
        <v>0</v>
      </c>
      <c r="H29" s="477">
        <v>0</v>
      </c>
      <c r="I29" s="477">
        <v>0</v>
      </c>
      <c r="J29" s="478">
        <v>0</v>
      </c>
      <c r="K29" s="479">
        <v>0</v>
      </c>
      <c r="L29" s="479">
        <v>0</v>
      </c>
      <c r="M29" s="479">
        <v>0</v>
      </c>
      <c r="N29" s="480">
        <v>0</v>
      </c>
      <c r="O29" s="481">
        <v>6387505</v>
      </c>
      <c r="P29" s="477">
        <v>12206870</v>
      </c>
      <c r="Q29" s="477">
        <v>251298</v>
      </c>
      <c r="R29" s="482">
        <v>3131.52</v>
      </c>
      <c r="S29" s="483">
        <v>55.69</v>
      </c>
      <c r="T29" s="477">
        <v>1419</v>
      </c>
      <c r="U29" s="477">
        <v>0</v>
      </c>
      <c r="V29" s="477">
        <v>1061</v>
      </c>
      <c r="W29" s="477">
        <v>358</v>
      </c>
      <c r="X29" s="477">
        <v>0</v>
      </c>
      <c r="Y29" s="477">
        <v>0</v>
      </c>
      <c r="Z29" s="477">
        <v>0</v>
      </c>
      <c r="AA29" s="478">
        <v>0</v>
      </c>
      <c r="AB29" s="479">
        <v>0</v>
      </c>
      <c r="AC29" s="479">
        <v>0</v>
      </c>
      <c r="AD29" s="479">
        <v>0</v>
      </c>
      <c r="AE29" s="480">
        <v>0</v>
      </c>
      <c r="AF29" s="481">
        <v>6250994</v>
      </c>
      <c r="AG29" s="477">
        <v>11376246</v>
      </c>
      <c r="AH29" s="477">
        <v>213161</v>
      </c>
      <c r="AI29" s="482">
        <v>3065</v>
      </c>
      <c r="AJ29" s="483">
        <v>45.07</v>
      </c>
      <c r="AK29" s="62">
        <f t="shared" si="2"/>
        <v>0</v>
      </c>
      <c r="AL29" s="62" t="e">
        <f t="shared" si="2"/>
        <v>#DIV/0!</v>
      </c>
      <c r="AM29" s="62">
        <f t="shared" si="2"/>
        <v>0</v>
      </c>
      <c r="AN29" s="62">
        <f t="shared" si="2"/>
        <v>0</v>
      </c>
      <c r="AO29" s="62" t="e">
        <f t="shared" si="2"/>
        <v>#DIV/0!</v>
      </c>
      <c r="AP29" s="62" t="e">
        <f t="shared" si="2"/>
        <v>#DIV/0!</v>
      </c>
      <c r="AQ29" s="62" t="e">
        <f t="shared" si="2"/>
        <v>#DIV/0!</v>
      </c>
      <c r="AR29" s="62" t="e">
        <f t="shared" si="2"/>
        <v>#DIV/0!</v>
      </c>
      <c r="AS29" s="62" t="e">
        <f t="shared" si="2"/>
        <v>#DIV/0!</v>
      </c>
      <c r="AT29" s="62" t="e">
        <f t="shared" si="2"/>
        <v>#DIV/0!</v>
      </c>
      <c r="AU29" s="62" t="e">
        <f t="shared" si="2"/>
        <v>#DIV/0!</v>
      </c>
      <c r="AV29" s="62" t="e">
        <f t="shared" si="2"/>
        <v>#DIV/0!</v>
      </c>
      <c r="AW29" s="62">
        <f t="shared" si="2"/>
        <v>2.183828683886115</v>
      </c>
      <c r="AX29" s="62">
        <f t="shared" si="2"/>
        <v>7.301389228045878</v>
      </c>
      <c r="AY29" s="62">
        <f t="shared" si="2"/>
        <v>17.891171461946602</v>
      </c>
      <c r="AZ29" s="102">
        <f t="shared" si="2"/>
        <v>2.1703099510603585</v>
      </c>
      <c r="BA29" s="62">
        <f t="shared" si="3"/>
        <v>23.563345906367868</v>
      </c>
    </row>
    <row r="30" spans="1:53" ht="15">
      <c r="A30" s="103">
        <v>23</v>
      </c>
      <c r="B30" s="103" t="s">
        <v>87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 t="e">
        <f t="shared" si="2"/>
        <v>#DIV/0!</v>
      </c>
      <c r="AL30" s="104" t="e">
        <f t="shared" si="2"/>
        <v>#DIV/0!</v>
      </c>
      <c r="AM30" s="104" t="e">
        <f t="shared" si="2"/>
        <v>#DIV/0!</v>
      </c>
      <c r="AN30" s="104" t="e">
        <f t="shared" si="2"/>
        <v>#DIV/0!</v>
      </c>
      <c r="AO30" s="104" t="e">
        <f t="shared" si="2"/>
        <v>#DIV/0!</v>
      </c>
      <c r="AP30" s="104" t="e">
        <f t="shared" si="2"/>
        <v>#DIV/0!</v>
      </c>
      <c r="AQ30" s="104" t="e">
        <f t="shared" si="2"/>
        <v>#DIV/0!</v>
      </c>
      <c r="AR30" s="104" t="e">
        <f t="shared" si="2"/>
        <v>#DIV/0!</v>
      </c>
      <c r="AS30" s="104" t="e">
        <f t="shared" si="2"/>
        <v>#DIV/0!</v>
      </c>
      <c r="AT30" s="104" t="e">
        <f t="shared" si="2"/>
        <v>#DIV/0!</v>
      </c>
      <c r="AU30" s="104" t="e">
        <f t="shared" si="2"/>
        <v>#DIV/0!</v>
      </c>
      <c r="AV30" s="104" t="e">
        <f t="shared" si="2"/>
        <v>#DIV/0!</v>
      </c>
      <c r="AW30" s="104" t="e">
        <f t="shared" si="2"/>
        <v>#DIV/0!</v>
      </c>
      <c r="AX30" s="104" t="e">
        <f t="shared" si="2"/>
        <v>#DIV/0!</v>
      </c>
      <c r="AY30" s="104" t="e">
        <f t="shared" si="2"/>
        <v>#DIV/0!</v>
      </c>
      <c r="AZ30" s="104" t="e">
        <f t="shared" si="2"/>
        <v>#DIV/0!</v>
      </c>
      <c r="BA30" s="104" t="e">
        <f t="shared" si="3"/>
        <v>#DIV/0!</v>
      </c>
    </row>
    <row r="31" spans="1:53" ht="15">
      <c r="A31" s="60">
        <v>24</v>
      </c>
      <c r="B31" s="60" t="s">
        <v>42</v>
      </c>
      <c r="C31" s="452">
        <v>830</v>
      </c>
      <c r="D31" s="452">
        <v>0</v>
      </c>
      <c r="E31" s="452">
        <v>584</v>
      </c>
      <c r="F31" s="452">
        <v>246</v>
      </c>
      <c r="G31" s="452">
        <v>0</v>
      </c>
      <c r="H31" s="452">
        <v>0</v>
      </c>
      <c r="I31" s="452">
        <v>0</v>
      </c>
      <c r="J31" s="451">
        <v>0</v>
      </c>
      <c r="K31" s="451">
        <v>0</v>
      </c>
      <c r="L31" s="452">
        <v>0</v>
      </c>
      <c r="M31" s="452">
        <v>0</v>
      </c>
      <c r="N31" s="452">
        <v>0</v>
      </c>
      <c r="O31" s="694">
        <v>2582198</v>
      </c>
      <c r="P31" s="665">
        <v>4690666</v>
      </c>
      <c r="Q31" s="694">
        <v>129895</v>
      </c>
      <c r="R31" s="695">
        <v>1076.06</v>
      </c>
      <c r="S31" s="692">
        <v>29.82</v>
      </c>
      <c r="T31" s="452">
        <v>821</v>
      </c>
      <c r="U31" s="452">
        <v>0</v>
      </c>
      <c r="V31" s="452">
        <v>584</v>
      </c>
      <c r="W31" s="452">
        <v>237</v>
      </c>
      <c r="X31" s="452">
        <v>0</v>
      </c>
      <c r="Y31" s="452">
        <v>0</v>
      </c>
      <c r="Z31" s="452">
        <v>0</v>
      </c>
      <c r="AA31" s="451">
        <v>0</v>
      </c>
      <c r="AB31" s="451">
        <v>0</v>
      </c>
      <c r="AC31" s="452">
        <v>0</v>
      </c>
      <c r="AD31" s="452">
        <v>0</v>
      </c>
      <c r="AE31" s="452">
        <v>0</v>
      </c>
      <c r="AF31" s="36">
        <v>2428941</v>
      </c>
      <c r="AG31" s="35">
        <v>2680670</v>
      </c>
      <c r="AH31" s="452">
        <v>79738</v>
      </c>
      <c r="AI31" s="452">
        <v>1047.63</v>
      </c>
      <c r="AJ31" s="453">
        <v>17.65</v>
      </c>
      <c r="AK31" s="102">
        <f>(C31-T31)/T31*100</f>
        <v>1.0962241169305724</v>
      </c>
      <c r="AL31" s="62" t="e">
        <f>(F31-U31)/U31*100</f>
        <v>#DIV/0!</v>
      </c>
      <c r="AM31" s="62">
        <f t="shared" si="2"/>
        <v>0</v>
      </c>
      <c r="AN31" s="62">
        <f t="shared" si="2"/>
        <v>3.79746835443038</v>
      </c>
      <c r="AO31" s="62" t="e">
        <f aca="true" t="shared" si="4" ref="AO31:AV31">(I31-X31)/X31*100</f>
        <v>#DIV/0!</v>
      </c>
      <c r="AP31" s="62" t="e">
        <f t="shared" si="4"/>
        <v>#DIV/0!</v>
      </c>
      <c r="AQ31" s="62" t="e">
        <f t="shared" si="4"/>
        <v>#DIV/0!</v>
      </c>
      <c r="AR31" s="62" t="e">
        <f t="shared" si="4"/>
        <v>#DIV/0!</v>
      </c>
      <c r="AS31" s="62" t="e">
        <f t="shared" si="4"/>
        <v>#DIV/0!</v>
      </c>
      <c r="AT31" s="62" t="e">
        <f t="shared" si="4"/>
        <v>#DIV/0!</v>
      </c>
      <c r="AU31" s="62" t="e">
        <f t="shared" si="4"/>
        <v>#DIV/0!</v>
      </c>
      <c r="AV31" s="62" t="e">
        <f t="shared" si="4"/>
        <v>#DIV/0!</v>
      </c>
      <c r="AW31" s="62">
        <f t="shared" si="2"/>
        <v>6.309622176907549</v>
      </c>
      <c r="AX31" s="62">
        <f t="shared" si="2"/>
        <v>74.98110546990118</v>
      </c>
      <c r="AY31" s="70">
        <f t="shared" si="2"/>
        <v>62.90225488474754</v>
      </c>
      <c r="AZ31" s="62">
        <f t="shared" si="2"/>
        <v>2.7137443563089865</v>
      </c>
      <c r="BA31" s="70">
        <f t="shared" si="3"/>
        <v>68.9518413597734</v>
      </c>
    </row>
    <row r="32" spans="1:53" ht="15">
      <c r="A32" s="60">
        <v>25</v>
      </c>
      <c r="B32" s="60" t="s">
        <v>43</v>
      </c>
      <c r="C32" s="35">
        <v>865</v>
      </c>
      <c r="D32" s="35">
        <v>0</v>
      </c>
      <c r="E32" s="35">
        <v>647</v>
      </c>
      <c r="F32" s="35">
        <v>218</v>
      </c>
      <c r="G32" s="35">
        <v>0</v>
      </c>
      <c r="H32" s="35">
        <v>0</v>
      </c>
      <c r="I32" s="35">
        <v>0</v>
      </c>
      <c r="J32" s="36">
        <v>0</v>
      </c>
      <c r="K32" s="36">
        <v>0</v>
      </c>
      <c r="L32" s="36">
        <v>0</v>
      </c>
      <c r="M32" s="37">
        <v>0</v>
      </c>
      <c r="N32" s="268">
        <v>0</v>
      </c>
      <c r="O32" s="36">
        <v>3237928</v>
      </c>
      <c r="P32" s="35">
        <v>4531144</v>
      </c>
      <c r="Q32" s="35">
        <v>96499</v>
      </c>
      <c r="R32" s="38">
        <v>1265.29</v>
      </c>
      <c r="S32" s="38">
        <v>15.32</v>
      </c>
      <c r="T32" s="35">
        <v>857</v>
      </c>
      <c r="U32" s="35">
        <v>0</v>
      </c>
      <c r="V32" s="35">
        <v>642</v>
      </c>
      <c r="W32" s="35">
        <v>215</v>
      </c>
      <c r="X32" s="35">
        <v>0</v>
      </c>
      <c r="Y32" s="35">
        <v>0</v>
      </c>
      <c r="Z32" s="35">
        <v>0</v>
      </c>
      <c r="AA32" s="36">
        <v>0</v>
      </c>
      <c r="AB32" s="36">
        <v>0</v>
      </c>
      <c r="AC32" s="36">
        <v>0</v>
      </c>
      <c r="AD32" s="37">
        <v>0</v>
      </c>
      <c r="AE32" s="268">
        <v>0</v>
      </c>
      <c r="AF32" s="36">
        <v>3175591</v>
      </c>
      <c r="AG32" s="35">
        <v>4236198</v>
      </c>
      <c r="AH32" s="35">
        <v>83565</v>
      </c>
      <c r="AI32" s="38">
        <v>1213.93</v>
      </c>
      <c r="AJ32" s="38">
        <v>13.43</v>
      </c>
      <c r="AK32" s="62">
        <f t="shared" si="2"/>
        <v>0.9334889148191364</v>
      </c>
      <c r="AL32" s="62" t="e">
        <f t="shared" si="2"/>
        <v>#DIV/0!</v>
      </c>
      <c r="AM32" s="102">
        <f t="shared" si="2"/>
        <v>0.778816199376947</v>
      </c>
      <c r="AN32" s="62">
        <f t="shared" si="2"/>
        <v>1.3953488372093024</v>
      </c>
      <c r="AO32" s="62" t="e">
        <f t="shared" si="2"/>
        <v>#DIV/0!</v>
      </c>
      <c r="AP32" s="62" t="e">
        <f t="shared" si="2"/>
        <v>#DIV/0!</v>
      </c>
      <c r="AQ32" s="62" t="e">
        <f t="shared" si="2"/>
        <v>#DIV/0!</v>
      </c>
      <c r="AR32" s="62" t="e">
        <f t="shared" si="2"/>
        <v>#DIV/0!</v>
      </c>
      <c r="AS32" s="62" t="e">
        <f t="shared" si="2"/>
        <v>#DIV/0!</v>
      </c>
      <c r="AT32" s="62" t="e">
        <f t="shared" si="2"/>
        <v>#DIV/0!</v>
      </c>
      <c r="AU32" s="62" t="e">
        <f t="shared" si="2"/>
        <v>#DIV/0!</v>
      </c>
      <c r="AV32" s="62" t="e">
        <f t="shared" si="2"/>
        <v>#DIV/0!</v>
      </c>
      <c r="AW32" s="62">
        <f t="shared" si="2"/>
        <v>1.963004681648235</v>
      </c>
      <c r="AX32" s="62">
        <f t="shared" si="2"/>
        <v>6.96251686063777</v>
      </c>
      <c r="AY32" s="62">
        <f t="shared" si="2"/>
        <v>15.477771794411535</v>
      </c>
      <c r="AZ32" s="62">
        <f t="shared" si="2"/>
        <v>4.230886459680534</v>
      </c>
      <c r="BA32" s="62">
        <f t="shared" si="3"/>
        <v>14.072970960536118</v>
      </c>
    </row>
    <row r="33" spans="1:53" ht="15">
      <c r="A33" s="60">
        <v>26</v>
      </c>
      <c r="B33" s="60" t="s">
        <v>44</v>
      </c>
      <c r="C33" s="403">
        <v>949</v>
      </c>
      <c r="D33" s="403">
        <v>0</v>
      </c>
      <c r="E33" s="403">
        <v>667</v>
      </c>
      <c r="F33" s="403">
        <v>282</v>
      </c>
      <c r="G33" s="403">
        <v>0</v>
      </c>
      <c r="H33" s="403">
        <v>0</v>
      </c>
      <c r="I33" s="403">
        <v>0</v>
      </c>
      <c r="J33" s="403">
        <v>0</v>
      </c>
      <c r="K33" s="403">
        <v>0</v>
      </c>
      <c r="L33" s="403">
        <v>0</v>
      </c>
      <c r="M33" s="403">
        <v>0</v>
      </c>
      <c r="N33" s="403">
        <v>0</v>
      </c>
      <c r="O33" s="404">
        <v>5801225</v>
      </c>
      <c r="P33" s="406">
        <v>5669477</v>
      </c>
      <c r="Q33" s="406">
        <v>190114</v>
      </c>
      <c r="R33" s="403">
        <v>1882.48</v>
      </c>
      <c r="S33" s="405">
        <v>37.89</v>
      </c>
      <c r="T33" s="403">
        <v>948</v>
      </c>
      <c r="U33" s="403">
        <v>0</v>
      </c>
      <c r="V33" s="403">
        <v>667</v>
      </c>
      <c r="W33" s="403">
        <v>281</v>
      </c>
      <c r="X33" s="403">
        <v>0</v>
      </c>
      <c r="Y33" s="403">
        <v>0</v>
      </c>
      <c r="Z33" s="403">
        <v>0</v>
      </c>
      <c r="AA33" s="403">
        <v>0</v>
      </c>
      <c r="AB33" s="403">
        <v>0</v>
      </c>
      <c r="AC33" s="403">
        <v>0</v>
      </c>
      <c r="AD33" s="403">
        <v>0</v>
      </c>
      <c r="AE33" s="403">
        <v>0</v>
      </c>
      <c r="AF33" s="404">
        <v>5683897</v>
      </c>
      <c r="AG33" s="406">
        <v>5502712</v>
      </c>
      <c r="AH33" s="406">
        <v>163326</v>
      </c>
      <c r="AI33" s="403">
        <v>1869.8</v>
      </c>
      <c r="AJ33" s="405">
        <v>30.99</v>
      </c>
      <c r="AK33" s="62">
        <f t="shared" si="2"/>
        <v>0.10548523206751054</v>
      </c>
      <c r="AL33" s="62" t="e">
        <f t="shared" si="2"/>
        <v>#DIV/0!</v>
      </c>
      <c r="AM33" s="62">
        <f t="shared" si="2"/>
        <v>0</v>
      </c>
      <c r="AN33" s="62">
        <f t="shared" si="2"/>
        <v>0.3558718861209964</v>
      </c>
      <c r="AO33" s="62" t="e">
        <f t="shared" si="2"/>
        <v>#DIV/0!</v>
      </c>
      <c r="AP33" s="62" t="e">
        <f t="shared" si="2"/>
        <v>#DIV/0!</v>
      </c>
      <c r="AQ33" s="62" t="e">
        <f t="shared" si="2"/>
        <v>#DIV/0!</v>
      </c>
      <c r="AR33" s="62" t="e">
        <f t="shared" si="2"/>
        <v>#DIV/0!</v>
      </c>
      <c r="AS33" s="62" t="e">
        <f t="shared" si="2"/>
        <v>#DIV/0!</v>
      </c>
      <c r="AT33" s="62" t="e">
        <f t="shared" si="2"/>
        <v>#DIV/0!</v>
      </c>
      <c r="AU33" s="62" t="e">
        <f t="shared" si="2"/>
        <v>#DIV/0!</v>
      </c>
      <c r="AV33" s="62" t="e">
        <f t="shared" si="2"/>
        <v>#DIV/0!</v>
      </c>
      <c r="AW33" s="62">
        <f t="shared" si="2"/>
        <v>2.0642175605926707</v>
      </c>
      <c r="AX33" s="102">
        <f t="shared" si="2"/>
        <v>3.0305965494832368</v>
      </c>
      <c r="AY33" s="62">
        <f t="shared" si="2"/>
        <v>16.40155272277531</v>
      </c>
      <c r="AZ33" s="62">
        <f t="shared" si="2"/>
        <v>0.6781473954433663</v>
      </c>
      <c r="BA33" s="62">
        <f t="shared" si="3"/>
        <v>22.26524685382382</v>
      </c>
    </row>
    <row r="34" spans="1:53" ht="15">
      <c r="A34" s="60">
        <v>27</v>
      </c>
      <c r="B34" s="60" t="s">
        <v>46</v>
      </c>
      <c r="C34" s="550">
        <v>1587</v>
      </c>
      <c r="D34" s="550">
        <v>0</v>
      </c>
      <c r="E34" s="550">
        <v>834</v>
      </c>
      <c r="F34" s="550">
        <v>753</v>
      </c>
      <c r="G34" s="550">
        <v>14981</v>
      </c>
      <c r="H34" s="550">
        <v>0</v>
      </c>
      <c r="I34" s="550">
        <v>6027</v>
      </c>
      <c r="J34" s="550">
        <v>0</v>
      </c>
      <c r="K34" s="550">
        <v>0</v>
      </c>
      <c r="L34" s="550">
        <v>0</v>
      </c>
      <c r="M34" s="551">
        <v>0</v>
      </c>
      <c r="N34" s="551">
        <v>0</v>
      </c>
      <c r="O34" s="552">
        <v>4988975</v>
      </c>
      <c r="P34" s="9">
        <v>6470092</v>
      </c>
      <c r="Q34" s="550">
        <v>797129</v>
      </c>
      <c r="R34" s="551">
        <v>2457.134751981</v>
      </c>
      <c r="S34" s="551">
        <v>117.15792027800002</v>
      </c>
      <c r="T34" s="325">
        <v>1581</v>
      </c>
      <c r="U34" s="325">
        <v>0</v>
      </c>
      <c r="V34" s="325">
        <v>831</v>
      </c>
      <c r="W34" s="325">
        <v>750</v>
      </c>
      <c r="X34" s="327">
        <v>23123</v>
      </c>
      <c r="Y34" s="325">
        <v>0</v>
      </c>
      <c r="Z34" s="328">
        <v>6019</v>
      </c>
      <c r="AA34" s="326">
        <v>0</v>
      </c>
      <c r="AB34" s="326">
        <v>0</v>
      </c>
      <c r="AC34" s="326">
        <v>0</v>
      </c>
      <c r="AD34" s="326">
        <v>0</v>
      </c>
      <c r="AE34" s="326">
        <v>0</v>
      </c>
      <c r="AF34" s="36">
        <v>5202333</v>
      </c>
      <c r="AG34" s="35">
        <v>6123851</v>
      </c>
      <c r="AH34" s="35">
        <v>686208</v>
      </c>
      <c r="AI34" s="38">
        <v>2353.530359405</v>
      </c>
      <c r="AJ34" s="38">
        <v>101.341347275</v>
      </c>
      <c r="AK34" s="62">
        <f t="shared" si="2"/>
        <v>0.3795066413662239</v>
      </c>
      <c r="AL34" s="62" t="e">
        <f t="shared" si="2"/>
        <v>#DIV/0!</v>
      </c>
      <c r="AM34" s="62">
        <f t="shared" si="2"/>
        <v>0.36101083032490977</v>
      </c>
      <c r="AN34" s="62">
        <f t="shared" si="2"/>
        <v>0.4</v>
      </c>
      <c r="AO34" s="70">
        <f t="shared" si="2"/>
        <v>-35.21169398434459</v>
      </c>
      <c r="AP34" s="62" t="e">
        <f t="shared" si="2"/>
        <v>#DIV/0!</v>
      </c>
      <c r="AQ34" s="62">
        <f t="shared" si="2"/>
        <v>0.13291244392756274</v>
      </c>
      <c r="AR34" s="62" t="e">
        <f t="shared" si="2"/>
        <v>#DIV/0!</v>
      </c>
      <c r="AS34" s="62" t="e">
        <f t="shared" si="2"/>
        <v>#DIV/0!</v>
      </c>
      <c r="AT34" s="62" t="e">
        <f t="shared" si="2"/>
        <v>#DIV/0!</v>
      </c>
      <c r="AU34" s="62" t="e">
        <f t="shared" si="2"/>
        <v>#DIV/0!</v>
      </c>
      <c r="AV34" s="62" t="e">
        <f t="shared" si="2"/>
        <v>#DIV/0!</v>
      </c>
      <c r="AW34" s="62">
        <f t="shared" si="2"/>
        <v>-4.101198443083132</v>
      </c>
      <c r="AX34" s="62">
        <f t="shared" si="2"/>
        <v>5.653974925255366</v>
      </c>
      <c r="AY34" s="62">
        <f t="shared" si="2"/>
        <v>16.16434084126096</v>
      </c>
      <c r="AZ34" s="102">
        <f t="shared" si="2"/>
        <v>4.4020843904555536</v>
      </c>
      <c r="BA34" s="102">
        <f t="shared" si="3"/>
        <v>15.607225903638467</v>
      </c>
    </row>
    <row r="35" spans="1:53" ht="15">
      <c r="A35" s="103">
        <v>28</v>
      </c>
      <c r="B35" s="103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 t="e">
        <f t="shared" si="2"/>
        <v>#DIV/0!</v>
      </c>
      <c r="AL35" s="104" t="e">
        <f t="shared" si="2"/>
        <v>#DIV/0!</v>
      </c>
      <c r="AM35" s="104" t="e">
        <f t="shared" si="2"/>
        <v>#DIV/0!</v>
      </c>
      <c r="AN35" s="104" t="e">
        <f t="shared" si="2"/>
        <v>#DIV/0!</v>
      </c>
      <c r="AO35" s="104" t="e">
        <f t="shared" si="2"/>
        <v>#DIV/0!</v>
      </c>
      <c r="AP35" s="104" t="e">
        <f t="shared" si="2"/>
        <v>#DIV/0!</v>
      </c>
      <c r="AQ35" s="104" t="e">
        <f t="shared" si="2"/>
        <v>#DIV/0!</v>
      </c>
      <c r="AR35" s="104" t="e">
        <f t="shared" si="2"/>
        <v>#DIV/0!</v>
      </c>
      <c r="AS35" s="104" t="e">
        <f t="shared" si="2"/>
        <v>#DIV/0!</v>
      </c>
      <c r="AT35" s="104" t="e">
        <f t="shared" si="2"/>
        <v>#DIV/0!</v>
      </c>
      <c r="AU35" s="104" t="e">
        <f t="shared" si="2"/>
        <v>#DIV/0!</v>
      </c>
      <c r="AV35" s="104" t="e">
        <f t="shared" si="2"/>
        <v>#DIV/0!</v>
      </c>
      <c r="AW35" s="104" t="e">
        <f t="shared" si="2"/>
        <v>#DIV/0!</v>
      </c>
      <c r="AX35" s="104" t="e">
        <f t="shared" si="2"/>
        <v>#DIV/0!</v>
      </c>
      <c r="AY35" s="104" t="e">
        <f t="shared" si="2"/>
        <v>#DIV/0!</v>
      </c>
      <c r="AZ35" s="104" t="e">
        <f t="shared" si="2"/>
        <v>#DIV/0!</v>
      </c>
      <c r="BA35" s="104" t="e">
        <f t="shared" si="3"/>
        <v>#DIV/0!</v>
      </c>
    </row>
    <row r="36" spans="1:53" ht="15">
      <c r="A36" s="103">
        <v>29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 t="e">
        <f t="shared" si="2"/>
        <v>#DIV/0!</v>
      </c>
      <c r="AL36" s="104" t="e">
        <f t="shared" si="2"/>
        <v>#DIV/0!</v>
      </c>
      <c r="AM36" s="104" t="e">
        <f t="shared" si="2"/>
        <v>#DIV/0!</v>
      </c>
      <c r="AN36" s="104" t="e">
        <f t="shared" si="2"/>
        <v>#DIV/0!</v>
      </c>
      <c r="AO36" s="104" t="e">
        <f t="shared" si="2"/>
        <v>#DIV/0!</v>
      </c>
      <c r="AP36" s="104" t="e">
        <f t="shared" si="2"/>
        <v>#DIV/0!</v>
      </c>
      <c r="AQ36" s="104" t="e">
        <f t="shared" si="2"/>
        <v>#DIV/0!</v>
      </c>
      <c r="AR36" s="104" t="e">
        <f t="shared" si="2"/>
        <v>#DIV/0!</v>
      </c>
      <c r="AS36" s="104" t="e">
        <f t="shared" si="2"/>
        <v>#DIV/0!</v>
      </c>
      <c r="AT36" s="104" t="e">
        <f t="shared" si="2"/>
        <v>#DIV/0!</v>
      </c>
      <c r="AU36" s="104" t="e">
        <f t="shared" si="2"/>
        <v>#DIV/0!</v>
      </c>
      <c r="AV36" s="104" t="e">
        <f t="shared" si="2"/>
        <v>#DIV/0!</v>
      </c>
      <c r="AW36" s="104" t="e">
        <f t="shared" si="2"/>
        <v>#DIV/0!</v>
      </c>
      <c r="AX36" s="104" t="e">
        <f t="shared" si="2"/>
        <v>#DIV/0!</v>
      </c>
      <c r="AY36" s="104" t="e">
        <f t="shared" si="2"/>
        <v>#DIV/0!</v>
      </c>
      <c r="AZ36" s="104" t="e">
        <f t="shared" si="2"/>
        <v>#DIV/0!</v>
      </c>
      <c r="BA36" s="104" t="e">
        <f t="shared" si="3"/>
        <v>#DIV/0!</v>
      </c>
    </row>
    <row r="37" spans="1:53" ht="15">
      <c r="A37" s="60">
        <v>30</v>
      </c>
      <c r="B37" s="60" t="s">
        <v>50</v>
      </c>
      <c r="C37" s="376">
        <v>187</v>
      </c>
      <c r="D37" s="376">
        <v>0</v>
      </c>
      <c r="E37" s="376">
        <v>130</v>
      </c>
      <c r="F37" s="376">
        <v>57</v>
      </c>
      <c r="G37" s="376">
        <v>0</v>
      </c>
      <c r="H37" s="376">
        <v>0</v>
      </c>
      <c r="I37" s="376">
        <v>0</v>
      </c>
      <c r="J37" s="376">
        <v>0</v>
      </c>
      <c r="K37" s="376">
        <v>0</v>
      </c>
      <c r="L37" s="376">
        <v>0</v>
      </c>
      <c r="M37" s="376">
        <v>0</v>
      </c>
      <c r="N37" s="376">
        <v>0</v>
      </c>
      <c r="O37" s="376">
        <v>355251</v>
      </c>
      <c r="P37" s="376">
        <v>175745</v>
      </c>
      <c r="Q37" s="376">
        <v>10251</v>
      </c>
      <c r="R37" s="377">
        <v>45.75</v>
      </c>
      <c r="S37" s="376">
        <v>1.97</v>
      </c>
      <c r="T37" s="376">
        <v>184</v>
      </c>
      <c r="U37" s="376">
        <v>0</v>
      </c>
      <c r="V37" s="376">
        <v>127</v>
      </c>
      <c r="W37" s="376">
        <v>57</v>
      </c>
      <c r="X37" s="376">
        <v>0</v>
      </c>
      <c r="Y37" s="376">
        <v>0</v>
      </c>
      <c r="Z37" s="376">
        <v>0</v>
      </c>
      <c r="AA37" s="376">
        <v>0</v>
      </c>
      <c r="AB37" s="376">
        <v>0</v>
      </c>
      <c r="AC37" s="376">
        <v>0</v>
      </c>
      <c r="AD37" s="376">
        <v>0</v>
      </c>
      <c r="AE37" s="376">
        <v>0</v>
      </c>
      <c r="AF37" s="376">
        <v>347679</v>
      </c>
      <c r="AG37" s="376">
        <v>166102</v>
      </c>
      <c r="AH37" s="376">
        <v>9141</v>
      </c>
      <c r="AI37" s="377">
        <v>44.266618783</v>
      </c>
      <c r="AJ37" s="376">
        <v>1.685827259</v>
      </c>
      <c r="AK37" s="62">
        <f t="shared" si="2"/>
        <v>1.6304347826086956</v>
      </c>
      <c r="AL37" s="62" t="e">
        <f t="shared" si="2"/>
        <v>#DIV/0!</v>
      </c>
      <c r="AM37" s="62">
        <f t="shared" si="2"/>
        <v>2.3622047244094486</v>
      </c>
      <c r="AN37" s="62">
        <f t="shared" si="2"/>
        <v>0</v>
      </c>
      <c r="AO37" s="62" t="e">
        <f t="shared" si="2"/>
        <v>#DIV/0!</v>
      </c>
      <c r="AP37" s="62" t="e">
        <f t="shared" si="2"/>
        <v>#DIV/0!</v>
      </c>
      <c r="AQ37" s="62" t="e">
        <f t="shared" si="2"/>
        <v>#DIV/0!</v>
      </c>
      <c r="AR37" s="62" t="e">
        <f t="shared" si="2"/>
        <v>#DIV/0!</v>
      </c>
      <c r="AS37" s="62" t="e">
        <f t="shared" si="2"/>
        <v>#DIV/0!</v>
      </c>
      <c r="AT37" s="62" t="e">
        <f t="shared" si="2"/>
        <v>#DIV/0!</v>
      </c>
      <c r="AU37" s="62" t="e">
        <f t="shared" si="2"/>
        <v>#DIV/0!</v>
      </c>
      <c r="AV37" s="62" t="e">
        <f t="shared" si="2"/>
        <v>#DIV/0!</v>
      </c>
      <c r="AW37" s="62">
        <f t="shared" si="2"/>
        <v>2.1778709671852483</v>
      </c>
      <c r="AX37" s="62">
        <f t="shared" si="2"/>
        <v>5.805468928730539</v>
      </c>
      <c r="AY37" s="62">
        <f t="shared" si="2"/>
        <v>12.143091565474236</v>
      </c>
      <c r="AZ37" s="62">
        <f t="shared" si="2"/>
        <v>3.3510154102162284</v>
      </c>
      <c r="BA37" s="62">
        <f t="shared" si="3"/>
        <v>16.856575279757052</v>
      </c>
    </row>
    <row r="38" spans="1:53" ht="15.75" thickBot="1">
      <c r="A38" s="60">
        <v>31</v>
      </c>
      <c r="B38" s="60" t="s">
        <v>51</v>
      </c>
      <c r="C38" s="468">
        <v>543</v>
      </c>
      <c r="D38" s="468">
        <v>0</v>
      </c>
      <c r="E38" s="468">
        <v>247</v>
      </c>
      <c r="F38" s="468">
        <v>296</v>
      </c>
      <c r="G38" s="468">
        <v>2033</v>
      </c>
      <c r="H38" s="468">
        <v>0</v>
      </c>
      <c r="I38" s="468">
        <v>1484</v>
      </c>
      <c r="J38" s="468">
        <v>0</v>
      </c>
      <c r="K38" s="468">
        <v>0</v>
      </c>
      <c r="L38" s="468">
        <v>0</v>
      </c>
      <c r="M38" s="469">
        <v>0</v>
      </c>
      <c r="N38" s="469">
        <v>0</v>
      </c>
      <c r="O38" s="26">
        <v>833233</v>
      </c>
      <c r="P38" s="74">
        <v>1127069</v>
      </c>
      <c r="Q38" s="60">
        <v>112709</v>
      </c>
      <c r="R38" s="470">
        <v>361.163</v>
      </c>
      <c r="S38" s="470">
        <v>15.128</v>
      </c>
      <c r="T38" s="468">
        <v>523</v>
      </c>
      <c r="U38" s="468">
        <v>0</v>
      </c>
      <c r="V38" s="468">
        <v>246</v>
      </c>
      <c r="W38" s="468">
        <v>277</v>
      </c>
      <c r="X38" s="468">
        <v>1862</v>
      </c>
      <c r="Y38" s="468">
        <v>0</v>
      </c>
      <c r="Z38" s="468">
        <v>1370</v>
      </c>
      <c r="AA38" s="468">
        <v>0</v>
      </c>
      <c r="AB38" s="468">
        <v>0</v>
      </c>
      <c r="AC38" s="468">
        <v>0</v>
      </c>
      <c r="AD38" s="469">
        <v>0</v>
      </c>
      <c r="AE38" s="469">
        <v>0</v>
      </c>
      <c r="AF38" s="26">
        <v>801289</v>
      </c>
      <c r="AG38" s="74">
        <v>1036042</v>
      </c>
      <c r="AH38" s="60">
        <v>89787</v>
      </c>
      <c r="AI38" s="470">
        <v>340.877</v>
      </c>
      <c r="AJ38" s="470">
        <v>12.543</v>
      </c>
      <c r="AK38" s="62">
        <f t="shared" si="2"/>
        <v>3.824091778202677</v>
      </c>
      <c r="AL38" s="62" t="e">
        <f t="shared" si="2"/>
        <v>#DIV/0!</v>
      </c>
      <c r="AM38" s="62">
        <f t="shared" si="2"/>
        <v>0.40650406504065045</v>
      </c>
      <c r="AN38" s="102">
        <f t="shared" si="2"/>
        <v>6.859205776173286</v>
      </c>
      <c r="AO38" s="102">
        <f t="shared" si="2"/>
        <v>9.183673469387756</v>
      </c>
      <c r="AP38" s="62" t="e">
        <f t="shared" si="2"/>
        <v>#DIV/0!</v>
      </c>
      <c r="AQ38" s="62">
        <f t="shared" si="2"/>
        <v>8.321167883211679</v>
      </c>
      <c r="AR38" s="62" t="e">
        <f t="shared" si="2"/>
        <v>#DIV/0!</v>
      </c>
      <c r="AS38" s="62" t="e">
        <f t="shared" si="2"/>
        <v>#DIV/0!</v>
      </c>
      <c r="AT38" s="62" t="e">
        <f t="shared" si="2"/>
        <v>#DIV/0!</v>
      </c>
      <c r="AU38" s="62" t="e">
        <f t="shared" si="2"/>
        <v>#DIV/0!</v>
      </c>
      <c r="AV38" s="62" t="e">
        <f t="shared" si="2"/>
        <v>#DIV/0!</v>
      </c>
      <c r="AW38" s="62">
        <f t="shared" si="2"/>
        <v>3.986576628407478</v>
      </c>
      <c r="AX38" s="62">
        <f t="shared" si="2"/>
        <v>8.786033770831684</v>
      </c>
      <c r="AY38" s="62">
        <f t="shared" si="2"/>
        <v>25.529308251751363</v>
      </c>
      <c r="AZ38" s="102">
        <f t="shared" si="2"/>
        <v>5.951120198781378</v>
      </c>
      <c r="BA38" s="102">
        <f t="shared" si="3"/>
        <v>20.609104679901147</v>
      </c>
    </row>
    <row r="39" spans="1:53" ht="15">
      <c r="A39" s="60">
        <v>32</v>
      </c>
      <c r="B39" s="60" t="s">
        <v>52</v>
      </c>
      <c r="C39" s="412">
        <v>396</v>
      </c>
      <c r="D39" s="413">
        <v>0</v>
      </c>
      <c r="E39" s="413">
        <v>172</v>
      </c>
      <c r="F39" s="413">
        <v>224</v>
      </c>
      <c r="G39" s="413">
        <v>0</v>
      </c>
      <c r="H39" s="413">
        <v>0</v>
      </c>
      <c r="I39" s="414">
        <v>0</v>
      </c>
      <c r="J39" s="415">
        <v>1793</v>
      </c>
      <c r="K39" s="415">
        <v>3</v>
      </c>
      <c r="L39" s="415">
        <v>3054</v>
      </c>
      <c r="M39" s="416">
        <v>0.0016</v>
      </c>
      <c r="N39" s="417">
        <v>0.76</v>
      </c>
      <c r="O39" s="418">
        <v>728648</v>
      </c>
      <c r="P39" s="419">
        <v>412406</v>
      </c>
      <c r="Q39" s="419">
        <v>33349</v>
      </c>
      <c r="R39" s="420">
        <v>148.44</v>
      </c>
      <c r="S39" s="421">
        <v>6.06</v>
      </c>
      <c r="T39" s="412">
        <v>397</v>
      </c>
      <c r="U39" s="413">
        <v>0</v>
      </c>
      <c r="V39" s="413">
        <v>172</v>
      </c>
      <c r="W39" s="413">
        <v>225</v>
      </c>
      <c r="X39" s="413">
        <v>0</v>
      </c>
      <c r="Y39" s="413">
        <v>0</v>
      </c>
      <c r="Z39" s="414">
        <v>0</v>
      </c>
      <c r="AA39" s="415">
        <v>1833</v>
      </c>
      <c r="AB39" s="415">
        <v>8</v>
      </c>
      <c r="AC39" s="415">
        <v>2919</v>
      </c>
      <c r="AD39" s="416">
        <v>0.0018</v>
      </c>
      <c r="AE39" s="417">
        <v>0.71</v>
      </c>
      <c r="AF39" s="418">
        <v>857631</v>
      </c>
      <c r="AG39" s="419">
        <v>401141</v>
      </c>
      <c r="AH39" s="419">
        <v>35479</v>
      </c>
      <c r="AI39" s="420">
        <v>145.15</v>
      </c>
      <c r="AJ39" s="421">
        <v>5.81</v>
      </c>
      <c r="AK39" s="62">
        <f t="shared" si="2"/>
        <v>-0.2518891687657431</v>
      </c>
      <c r="AL39" s="62" t="e">
        <f t="shared" si="2"/>
        <v>#DIV/0!</v>
      </c>
      <c r="AM39" s="62">
        <f t="shared" si="2"/>
        <v>0</v>
      </c>
      <c r="AN39" s="62">
        <f t="shared" si="2"/>
        <v>-0.4444444444444444</v>
      </c>
      <c r="AO39" s="62" t="e">
        <f t="shared" si="2"/>
        <v>#DIV/0!</v>
      </c>
      <c r="AP39" s="62" t="e">
        <f t="shared" si="2"/>
        <v>#DIV/0!</v>
      </c>
      <c r="AQ39" s="62" t="e">
        <f t="shared" si="2"/>
        <v>#DIV/0!</v>
      </c>
      <c r="AR39" s="62">
        <f t="shared" si="2"/>
        <v>-2.182214948172395</v>
      </c>
      <c r="AS39" s="70">
        <f t="shared" si="2"/>
        <v>-62.5</v>
      </c>
      <c r="AT39" s="62">
        <f t="shared" si="2"/>
        <v>4.6248715313463515</v>
      </c>
      <c r="AU39" s="102">
        <f t="shared" si="2"/>
        <v>-11.111111111111105</v>
      </c>
      <c r="AV39" s="62">
        <f t="shared" si="2"/>
        <v>7.042253521126768</v>
      </c>
      <c r="AW39" s="62">
        <f t="shared" si="2"/>
        <v>-15.03945169892413</v>
      </c>
      <c r="AX39" s="62">
        <f t="shared" si="2"/>
        <v>2.8082394968352773</v>
      </c>
      <c r="AY39" s="62">
        <f t="shared" si="2"/>
        <v>-6.003551396600806</v>
      </c>
      <c r="AZ39" s="62">
        <f t="shared" si="2"/>
        <v>2.266620737168441</v>
      </c>
      <c r="BA39" s="62">
        <f t="shared" si="3"/>
        <v>4.302925989672978</v>
      </c>
    </row>
    <row r="40" spans="1:53" ht="15">
      <c r="A40" s="60">
        <v>33</v>
      </c>
      <c r="B40" s="60" t="s">
        <v>53</v>
      </c>
      <c r="C40" s="631">
        <v>1060</v>
      </c>
      <c r="D40" s="632">
        <v>0</v>
      </c>
      <c r="E40" s="631">
        <v>701</v>
      </c>
      <c r="F40" s="631">
        <v>359</v>
      </c>
      <c r="G40" s="631">
        <v>5201</v>
      </c>
      <c r="H40" s="632">
        <v>0</v>
      </c>
      <c r="I40" s="631">
        <v>4370</v>
      </c>
      <c r="J40" s="632">
        <v>0</v>
      </c>
      <c r="K40" s="631">
        <v>0</v>
      </c>
      <c r="L40" s="632">
        <v>0</v>
      </c>
      <c r="M40" s="631">
        <v>0</v>
      </c>
      <c r="N40" s="631">
        <v>0</v>
      </c>
      <c r="O40" s="631">
        <v>2714993</v>
      </c>
      <c r="P40" s="632">
        <v>2560880</v>
      </c>
      <c r="Q40" s="631">
        <v>222051</v>
      </c>
      <c r="R40" s="632">
        <v>1058.77</v>
      </c>
      <c r="S40" s="632">
        <v>40.89</v>
      </c>
      <c r="T40" s="632">
        <v>1042</v>
      </c>
      <c r="U40" s="632">
        <v>0</v>
      </c>
      <c r="V40" s="632">
        <v>684</v>
      </c>
      <c r="W40" s="631">
        <v>358</v>
      </c>
      <c r="X40" s="631">
        <v>5059</v>
      </c>
      <c r="Y40" s="631">
        <v>0</v>
      </c>
      <c r="Z40" s="631">
        <v>4218</v>
      </c>
      <c r="AA40" s="631">
        <v>0</v>
      </c>
      <c r="AB40" s="74">
        <v>0</v>
      </c>
      <c r="AC40" s="74">
        <v>0</v>
      </c>
      <c r="AD40" s="428">
        <v>0</v>
      </c>
      <c r="AE40" s="74">
        <v>0</v>
      </c>
      <c r="AF40" s="459">
        <v>2650826</v>
      </c>
      <c r="AG40" s="74">
        <v>2460057</v>
      </c>
      <c r="AH40" s="74">
        <v>197367</v>
      </c>
      <c r="AI40" s="459">
        <v>1022.91</v>
      </c>
      <c r="AJ40" s="459">
        <v>35.07</v>
      </c>
      <c r="AK40" s="62">
        <f aca="true" t="shared" si="5" ref="AK40:AZ55">(C40-T40)/T40*100</f>
        <v>1.727447216890595</v>
      </c>
      <c r="AL40" s="62" t="e">
        <f t="shared" si="5"/>
        <v>#DIV/0!</v>
      </c>
      <c r="AM40" s="62">
        <f t="shared" si="5"/>
        <v>2.4853801169590644</v>
      </c>
      <c r="AN40" s="102">
        <f t="shared" si="5"/>
        <v>0.27932960893854747</v>
      </c>
      <c r="AO40" s="102">
        <f t="shared" si="5"/>
        <v>2.8068788298082623</v>
      </c>
      <c r="AP40" s="102" t="e">
        <f t="shared" si="5"/>
        <v>#DIV/0!</v>
      </c>
      <c r="AQ40" s="102">
        <f t="shared" si="5"/>
        <v>3.6036036036036037</v>
      </c>
      <c r="AR40" s="102" t="e">
        <f t="shared" si="5"/>
        <v>#DIV/0!</v>
      </c>
      <c r="AS40" s="62" t="e">
        <f t="shared" si="5"/>
        <v>#DIV/0!</v>
      </c>
      <c r="AT40" s="62" t="e">
        <f t="shared" si="5"/>
        <v>#DIV/0!</v>
      </c>
      <c r="AU40" s="62" t="e">
        <f t="shared" si="5"/>
        <v>#DIV/0!</v>
      </c>
      <c r="AV40" s="62" t="e">
        <f t="shared" si="5"/>
        <v>#DIV/0!</v>
      </c>
      <c r="AW40" s="62">
        <f t="shared" si="5"/>
        <v>2.420641716959167</v>
      </c>
      <c r="AX40" s="62">
        <f t="shared" si="5"/>
        <v>4.0984009720099985</v>
      </c>
      <c r="AY40" s="62">
        <f t="shared" si="5"/>
        <v>12.506650047880344</v>
      </c>
      <c r="AZ40" s="62">
        <f t="shared" si="5"/>
        <v>3.5056847621002842</v>
      </c>
      <c r="BA40" s="62">
        <f t="shared" si="3"/>
        <v>16.595380667236956</v>
      </c>
    </row>
    <row r="41" spans="1:53" ht="15">
      <c r="A41" s="60">
        <v>34</v>
      </c>
      <c r="B41" s="60" t="s">
        <v>54</v>
      </c>
      <c r="C41" s="216">
        <v>448</v>
      </c>
      <c r="D41" s="216">
        <v>0</v>
      </c>
      <c r="E41" s="216">
        <v>234</v>
      </c>
      <c r="F41" s="216">
        <v>214</v>
      </c>
      <c r="G41" s="218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5">
        <v>0</v>
      </c>
      <c r="O41" s="216">
        <v>1094954</v>
      </c>
      <c r="P41" s="216">
        <v>2101857</v>
      </c>
      <c r="Q41" s="216">
        <v>151065</v>
      </c>
      <c r="R41" s="216">
        <v>545.76</v>
      </c>
      <c r="S41" s="216">
        <v>28.65</v>
      </c>
      <c r="T41" s="216">
        <v>446</v>
      </c>
      <c r="U41" s="216"/>
      <c r="V41" s="216">
        <v>234</v>
      </c>
      <c r="W41" s="216">
        <v>212</v>
      </c>
      <c r="X41" s="218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5">
        <v>0</v>
      </c>
      <c r="AF41" s="216">
        <v>1065422</v>
      </c>
      <c r="AG41" s="216">
        <v>2043581</v>
      </c>
      <c r="AH41" s="216">
        <v>135870</v>
      </c>
      <c r="AI41" s="216">
        <v>541.41</v>
      </c>
      <c r="AJ41" s="216">
        <v>24.93</v>
      </c>
      <c r="AK41" s="62">
        <f t="shared" si="5"/>
        <v>0.4484304932735426</v>
      </c>
      <c r="AL41" s="62" t="e">
        <f t="shared" si="5"/>
        <v>#DIV/0!</v>
      </c>
      <c r="AM41" s="62">
        <f t="shared" si="5"/>
        <v>0</v>
      </c>
      <c r="AN41" s="62">
        <f t="shared" si="5"/>
        <v>0.9433962264150944</v>
      </c>
      <c r="AO41" s="62" t="e">
        <f t="shared" si="5"/>
        <v>#DIV/0!</v>
      </c>
      <c r="AP41" s="62" t="e">
        <f t="shared" si="5"/>
        <v>#DIV/0!</v>
      </c>
      <c r="AQ41" s="62" t="e">
        <f t="shared" si="5"/>
        <v>#DIV/0!</v>
      </c>
      <c r="AR41" s="62" t="e">
        <f t="shared" si="5"/>
        <v>#DIV/0!</v>
      </c>
      <c r="AS41" s="62" t="e">
        <f t="shared" si="5"/>
        <v>#DIV/0!</v>
      </c>
      <c r="AT41" s="62" t="e">
        <f t="shared" si="5"/>
        <v>#DIV/0!</v>
      </c>
      <c r="AU41" s="62" t="e">
        <f t="shared" si="5"/>
        <v>#DIV/0!</v>
      </c>
      <c r="AV41" s="62" t="e">
        <f t="shared" si="5"/>
        <v>#DIV/0!</v>
      </c>
      <c r="AW41" s="62">
        <f t="shared" si="5"/>
        <v>2.7718594134530727</v>
      </c>
      <c r="AX41" s="62">
        <f t="shared" si="5"/>
        <v>2.8516608835177077</v>
      </c>
      <c r="AY41" s="62">
        <f t="shared" si="5"/>
        <v>11.183484212850518</v>
      </c>
      <c r="AZ41" s="62">
        <f t="shared" si="5"/>
        <v>0.8034576383886561</v>
      </c>
      <c r="BA41" s="62">
        <f t="shared" si="3"/>
        <v>14.921780986762931</v>
      </c>
    </row>
    <row r="42" spans="1:53" ht="15">
      <c r="A42" s="60">
        <v>35</v>
      </c>
      <c r="B42" s="60" t="s">
        <v>55</v>
      </c>
      <c r="C42" s="430">
        <v>537</v>
      </c>
      <c r="D42" s="430">
        <v>0</v>
      </c>
      <c r="E42" s="430">
        <v>361</v>
      </c>
      <c r="F42" s="430">
        <v>176</v>
      </c>
      <c r="G42" s="430">
        <v>2911</v>
      </c>
      <c r="H42" s="430">
        <v>0</v>
      </c>
      <c r="I42" s="430">
        <v>2631</v>
      </c>
      <c r="J42" s="430">
        <v>30505</v>
      </c>
      <c r="K42" s="430">
        <v>2253</v>
      </c>
      <c r="L42" s="430">
        <v>38465</v>
      </c>
      <c r="M42" s="428">
        <v>0.76</v>
      </c>
      <c r="N42" s="431">
        <v>14.55</v>
      </c>
      <c r="O42" s="432">
        <v>1189761</v>
      </c>
      <c r="P42" s="429">
        <v>2273835</v>
      </c>
      <c r="Q42" s="429">
        <v>29289</v>
      </c>
      <c r="R42" s="429">
        <v>966.7400137</v>
      </c>
      <c r="S42" s="370">
        <v>8.9897567</v>
      </c>
      <c r="T42" s="430">
        <v>528</v>
      </c>
      <c r="U42" s="430">
        <v>0</v>
      </c>
      <c r="V42" s="430">
        <v>353</v>
      </c>
      <c r="W42" s="430">
        <v>175</v>
      </c>
      <c r="X42" s="430">
        <v>2853</v>
      </c>
      <c r="Y42" s="430">
        <v>0</v>
      </c>
      <c r="Z42" s="430">
        <v>2511</v>
      </c>
      <c r="AA42" s="430">
        <v>30241</v>
      </c>
      <c r="AB42" s="430">
        <v>2251</v>
      </c>
      <c r="AC42" s="430">
        <v>35140</v>
      </c>
      <c r="AD42" s="428">
        <v>0.80227059</v>
      </c>
      <c r="AE42" s="431">
        <v>12.997480253</v>
      </c>
      <c r="AF42" s="432">
        <v>1168925</v>
      </c>
      <c r="AG42" s="429">
        <v>2206091</v>
      </c>
      <c r="AH42" s="429">
        <v>24368</v>
      </c>
      <c r="AI42" s="429">
        <v>927.53363145</v>
      </c>
      <c r="AJ42" s="370">
        <v>7.618758735</v>
      </c>
      <c r="AK42" s="62">
        <f t="shared" si="5"/>
        <v>1.7045454545454544</v>
      </c>
      <c r="AL42" s="62" t="e">
        <f t="shared" si="5"/>
        <v>#DIV/0!</v>
      </c>
      <c r="AM42" s="62">
        <f t="shared" si="5"/>
        <v>2.26628895184136</v>
      </c>
      <c r="AN42" s="62">
        <f t="shared" si="5"/>
        <v>0.5714285714285714</v>
      </c>
      <c r="AO42" s="62">
        <f t="shared" si="5"/>
        <v>2.0329477742726954</v>
      </c>
      <c r="AP42" s="62" t="e">
        <f t="shared" si="5"/>
        <v>#DIV/0!</v>
      </c>
      <c r="AQ42" s="62">
        <f t="shared" si="5"/>
        <v>4.778972520908005</v>
      </c>
      <c r="AR42" s="62">
        <f t="shared" si="5"/>
        <v>0.8729870043980027</v>
      </c>
      <c r="AS42" s="62">
        <f t="shared" si="5"/>
        <v>0.0888494002665482</v>
      </c>
      <c r="AT42" s="62">
        <f t="shared" si="5"/>
        <v>9.46215139442231</v>
      </c>
      <c r="AU42" s="62">
        <f t="shared" si="5"/>
        <v>-5.268869447152487</v>
      </c>
      <c r="AV42" s="62">
        <f t="shared" si="5"/>
        <v>11.944774808499183</v>
      </c>
      <c r="AW42" s="62">
        <f t="shared" si="5"/>
        <v>1.782492461021879</v>
      </c>
      <c r="AX42" s="62">
        <f t="shared" si="5"/>
        <v>3.0707708793517585</v>
      </c>
      <c r="AY42" s="102">
        <f t="shared" si="5"/>
        <v>20.19451739986868</v>
      </c>
      <c r="AZ42" s="102">
        <f t="shared" si="5"/>
        <v>4.226949936975241</v>
      </c>
      <c r="BA42" s="102">
        <f t="shared" si="3"/>
        <v>17.99503059076721</v>
      </c>
    </row>
    <row r="43" spans="1:53" ht="15">
      <c r="A43" s="60">
        <v>36</v>
      </c>
      <c r="B43" s="60" t="s">
        <v>56</v>
      </c>
      <c r="C43" s="372">
        <v>391</v>
      </c>
      <c r="D43" s="372">
        <v>0</v>
      </c>
      <c r="E43" s="372">
        <v>236</v>
      </c>
      <c r="F43" s="372">
        <v>155</v>
      </c>
      <c r="G43" s="375">
        <v>1500</v>
      </c>
      <c r="H43" s="375">
        <v>0</v>
      </c>
      <c r="I43" s="375">
        <v>1441</v>
      </c>
      <c r="J43" s="375">
        <v>0</v>
      </c>
      <c r="K43" s="375">
        <v>0</v>
      </c>
      <c r="L43" s="375">
        <v>0</v>
      </c>
      <c r="M43" s="375">
        <v>0</v>
      </c>
      <c r="N43" s="375">
        <v>0</v>
      </c>
      <c r="O43" s="373">
        <v>1562131</v>
      </c>
      <c r="P43" s="372">
        <v>1517341</v>
      </c>
      <c r="Q43" s="372">
        <v>152705</v>
      </c>
      <c r="R43" s="372">
        <v>437.37</v>
      </c>
      <c r="S43" s="374">
        <v>22.6</v>
      </c>
      <c r="T43" s="372">
        <v>379</v>
      </c>
      <c r="U43" s="372">
        <v>0</v>
      </c>
      <c r="V43" s="372">
        <v>232</v>
      </c>
      <c r="W43" s="372">
        <v>147</v>
      </c>
      <c r="X43" s="375">
        <v>1388</v>
      </c>
      <c r="Y43" s="375">
        <v>0</v>
      </c>
      <c r="Z43" s="375">
        <v>1335</v>
      </c>
      <c r="AA43" s="375">
        <v>0</v>
      </c>
      <c r="AB43" s="375">
        <v>0</v>
      </c>
      <c r="AC43" s="375">
        <v>0</v>
      </c>
      <c r="AD43" s="375">
        <v>0</v>
      </c>
      <c r="AE43" s="375">
        <v>0</v>
      </c>
      <c r="AF43" s="373">
        <v>1549961</v>
      </c>
      <c r="AG43" s="372">
        <v>1447238</v>
      </c>
      <c r="AH43" s="372">
        <v>135988</v>
      </c>
      <c r="AI43" s="372">
        <v>425.87</v>
      </c>
      <c r="AJ43" s="374">
        <v>19.38</v>
      </c>
      <c r="AK43" s="62">
        <f t="shared" si="5"/>
        <v>3.16622691292876</v>
      </c>
      <c r="AL43" s="62" t="e">
        <f t="shared" si="5"/>
        <v>#DIV/0!</v>
      </c>
      <c r="AM43" s="62">
        <f t="shared" si="5"/>
        <v>1.7241379310344827</v>
      </c>
      <c r="AN43" s="62">
        <f t="shared" si="5"/>
        <v>5.442176870748299</v>
      </c>
      <c r="AO43" s="62">
        <f t="shared" si="5"/>
        <v>8.069164265129682</v>
      </c>
      <c r="AP43" s="62" t="e">
        <f t="shared" si="5"/>
        <v>#DIV/0!</v>
      </c>
      <c r="AQ43" s="62">
        <f t="shared" si="5"/>
        <v>7.940074906367041</v>
      </c>
      <c r="AR43" s="62" t="e">
        <f t="shared" si="5"/>
        <v>#DIV/0!</v>
      </c>
      <c r="AS43" s="62" t="e">
        <f t="shared" si="5"/>
        <v>#DIV/0!</v>
      </c>
      <c r="AT43" s="62" t="e">
        <f t="shared" si="5"/>
        <v>#DIV/0!</v>
      </c>
      <c r="AU43" s="62" t="e">
        <f t="shared" si="5"/>
        <v>#DIV/0!</v>
      </c>
      <c r="AV43" s="62" t="e">
        <f t="shared" si="5"/>
        <v>#DIV/0!</v>
      </c>
      <c r="AW43" s="62">
        <f t="shared" si="5"/>
        <v>0.7851810464908472</v>
      </c>
      <c r="AX43" s="62">
        <f t="shared" si="5"/>
        <v>4.843916480910535</v>
      </c>
      <c r="AY43" s="62">
        <f t="shared" si="5"/>
        <v>12.29299644086243</v>
      </c>
      <c r="AZ43" s="62">
        <f t="shared" si="5"/>
        <v>2.7003545682954893</v>
      </c>
      <c r="BA43" s="62">
        <f t="shared" si="3"/>
        <v>16.615067079463376</v>
      </c>
    </row>
    <row r="44" spans="1:53" ht="15">
      <c r="A44" s="60">
        <v>37</v>
      </c>
      <c r="B44" s="60" t="s">
        <v>57</v>
      </c>
      <c r="C44" s="396">
        <v>902</v>
      </c>
      <c r="D44" s="396">
        <v>0</v>
      </c>
      <c r="E44" s="396">
        <v>477</v>
      </c>
      <c r="F44" s="396">
        <v>425</v>
      </c>
      <c r="G44" s="394">
        <v>0</v>
      </c>
      <c r="H44" s="394">
        <v>0</v>
      </c>
      <c r="I44" s="394">
        <v>0</v>
      </c>
      <c r="J44" s="633">
        <v>0</v>
      </c>
      <c r="K44" s="633">
        <v>0</v>
      </c>
      <c r="L44" s="633">
        <v>0</v>
      </c>
      <c r="M44" s="633">
        <v>0</v>
      </c>
      <c r="N44" s="633">
        <v>0</v>
      </c>
      <c r="O44" s="397">
        <v>2842973</v>
      </c>
      <c r="P44" s="398">
        <v>2397247</v>
      </c>
      <c r="Q44" s="399">
        <v>200508</v>
      </c>
      <c r="R44" s="400">
        <v>999.1</v>
      </c>
      <c r="S44" s="400">
        <v>28.32</v>
      </c>
      <c r="T44" s="396">
        <v>878</v>
      </c>
      <c r="U44" s="396">
        <v>0</v>
      </c>
      <c r="V44" s="396">
        <v>472</v>
      </c>
      <c r="W44" s="396">
        <v>406</v>
      </c>
      <c r="X44" s="394">
        <v>0</v>
      </c>
      <c r="Y44" s="394">
        <v>0</v>
      </c>
      <c r="Z44" s="394">
        <v>0</v>
      </c>
      <c r="AA44" s="633">
        <v>0</v>
      </c>
      <c r="AB44" s="633">
        <v>0</v>
      </c>
      <c r="AC44" s="633">
        <v>0</v>
      </c>
      <c r="AD44" s="633">
        <v>0</v>
      </c>
      <c r="AE44" s="633">
        <v>0</v>
      </c>
      <c r="AF44" s="397">
        <v>2873921</v>
      </c>
      <c r="AG44" s="398">
        <v>1715353</v>
      </c>
      <c r="AH44" s="399">
        <v>166383</v>
      </c>
      <c r="AI44" s="400">
        <v>956.13</v>
      </c>
      <c r="AJ44" s="400">
        <v>23.91</v>
      </c>
      <c r="AK44" s="62">
        <f t="shared" si="5"/>
        <v>2.733485193621868</v>
      </c>
      <c r="AL44" s="62" t="e">
        <f t="shared" si="5"/>
        <v>#DIV/0!</v>
      </c>
      <c r="AM44" s="62">
        <f t="shared" si="5"/>
        <v>1.059322033898305</v>
      </c>
      <c r="AN44" s="62">
        <f t="shared" si="5"/>
        <v>4.679802955665025</v>
      </c>
      <c r="AO44" s="62" t="e">
        <f t="shared" si="5"/>
        <v>#DIV/0!</v>
      </c>
      <c r="AP44" s="62" t="e">
        <f t="shared" si="5"/>
        <v>#DIV/0!</v>
      </c>
      <c r="AQ44" s="62" t="e">
        <f t="shared" si="5"/>
        <v>#DIV/0!</v>
      </c>
      <c r="AR44" s="62" t="e">
        <f t="shared" si="5"/>
        <v>#DIV/0!</v>
      </c>
      <c r="AS44" s="62" t="e">
        <f t="shared" si="5"/>
        <v>#DIV/0!</v>
      </c>
      <c r="AT44" s="62" t="e">
        <f t="shared" si="5"/>
        <v>#DIV/0!</v>
      </c>
      <c r="AU44" s="62" t="e">
        <f t="shared" si="5"/>
        <v>#DIV/0!</v>
      </c>
      <c r="AV44" s="62" t="e">
        <f t="shared" si="5"/>
        <v>#DIV/0!</v>
      </c>
      <c r="AW44" s="62">
        <f t="shared" si="5"/>
        <v>-1.0768563227729642</v>
      </c>
      <c r="AX44" s="70">
        <f t="shared" si="5"/>
        <v>39.75240081779086</v>
      </c>
      <c r="AY44" s="62">
        <f t="shared" si="5"/>
        <v>20.509907863183138</v>
      </c>
      <c r="AZ44" s="102">
        <f t="shared" si="5"/>
        <v>4.494158744103839</v>
      </c>
      <c r="BA44" s="62">
        <f t="shared" si="3"/>
        <v>18.444165621079048</v>
      </c>
    </row>
    <row r="45" spans="1:53" ht="15">
      <c r="A45" s="60">
        <v>38</v>
      </c>
      <c r="B45" s="60" t="s">
        <v>58</v>
      </c>
      <c r="C45" s="503">
        <v>575</v>
      </c>
      <c r="D45" s="503">
        <v>0</v>
      </c>
      <c r="E45" s="503">
        <v>177</v>
      </c>
      <c r="F45" s="503">
        <v>398</v>
      </c>
      <c r="G45" s="503">
        <v>1367</v>
      </c>
      <c r="H45" s="504">
        <v>0</v>
      </c>
      <c r="I45" s="503">
        <v>1231</v>
      </c>
      <c r="J45" s="503">
        <v>0</v>
      </c>
      <c r="K45" s="503">
        <v>0</v>
      </c>
      <c r="L45" s="503">
        <v>0</v>
      </c>
      <c r="M45" s="503">
        <v>0</v>
      </c>
      <c r="N45" s="503">
        <v>0</v>
      </c>
      <c r="O45" s="503">
        <v>400711</v>
      </c>
      <c r="P45" s="503">
        <v>1057567</v>
      </c>
      <c r="Q45" s="503">
        <v>43942</v>
      </c>
      <c r="R45" s="503">
        <v>329.3</v>
      </c>
      <c r="S45" s="503">
        <v>9.23</v>
      </c>
      <c r="T45" s="503">
        <v>562</v>
      </c>
      <c r="U45" s="503">
        <v>0</v>
      </c>
      <c r="V45" s="503">
        <v>174</v>
      </c>
      <c r="W45" s="503">
        <v>388</v>
      </c>
      <c r="X45" s="503">
        <v>1294</v>
      </c>
      <c r="Y45" s="504">
        <v>0</v>
      </c>
      <c r="Z45" s="503">
        <v>1160</v>
      </c>
      <c r="AA45" s="503">
        <v>0</v>
      </c>
      <c r="AB45" s="503">
        <v>0</v>
      </c>
      <c r="AC45" s="503">
        <v>0</v>
      </c>
      <c r="AD45" s="503">
        <v>0</v>
      </c>
      <c r="AE45" s="503">
        <v>0</v>
      </c>
      <c r="AF45" s="503">
        <v>392642</v>
      </c>
      <c r="AG45" s="503">
        <v>1009062</v>
      </c>
      <c r="AH45" s="503">
        <v>36354</v>
      </c>
      <c r="AI45" s="503">
        <v>327.15</v>
      </c>
      <c r="AJ45" s="503">
        <v>8.03</v>
      </c>
      <c r="AK45" s="62">
        <f t="shared" si="5"/>
        <v>2.3131672597864767</v>
      </c>
      <c r="AL45" s="62" t="e">
        <f t="shared" si="5"/>
        <v>#DIV/0!</v>
      </c>
      <c r="AM45" s="62">
        <f t="shared" si="5"/>
        <v>1.7241379310344827</v>
      </c>
      <c r="AN45" s="62">
        <f t="shared" si="5"/>
        <v>2.5773195876288657</v>
      </c>
      <c r="AO45" s="62">
        <f t="shared" si="5"/>
        <v>5.641421947449768</v>
      </c>
      <c r="AP45" s="62" t="e">
        <f t="shared" si="5"/>
        <v>#DIV/0!</v>
      </c>
      <c r="AQ45" s="62">
        <f t="shared" si="5"/>
        <v>6.120689655172414</v>
      </c>
      <c r="AR45" s="62" t="e">
        <f t="shared" si="5"/>
        <v>#DIV/0!</v>
      </c>
      <c r="AS45" s="62" t="e">
        <f t="shared" si="5"/>
        <v>#DIV/0!</v>
      </c>
      <c r="AT45" s="62" t="e">
        <f t="shared" si="5"/>
        <v>#DIV/0!</v>
      </c>
      <c r="AU45" s="62" t="e">
        <f t="shared" si="5"/>
        <v>#DIV/0!</v>
      </c>
      <c r="AV45" s="62" t="e">
        <f t="shared" si="5"/>
        <v>#DIV/0!</v>
      </c>
      <c r="AW45" s="645">
        <f>(O45-AF45)/AF45*100</f>
        <v>2.055052694311867</v>
      </c>
      <c r="AX45" s="62">
        <f t="shared" si="5"/>
        <v>4.806939514123018</v>
      </c>
      <c r="AY45" s="102">
        <f t="shared" si="5"/>
        <v>20.872531220773503</v>
      </c>
      <c r="AZ45" s="102">
        <f t="shared" si="5"/>
        <v>0.6571908910285906</v>
      </c>
      <c r="BA45" s="102">
        <f t="shared" si="3"/>
        <v>14.943960149439617</v>
      </c>
    </row>
    <row r="46" spans="1:53" ht="15">
      <c r="A46" s="103">
        <v>39</v>
      </c>
      <c r="B46" s="103" t="s">
        <v>90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 t="e">
        <f t="shared" si="5"/>
        <v>#DIV/0!</v>
      </c>
      <c r="AL46" s="104" t="e">
        <f t="shared" si="5"/>
        <v>#DIV/0!</v>
      </c>
      <c r="AM46" s="104" t="e">
        <f t="shared" si="5"/>
        <v>#DIV/0!</v>
      </c>
      <c r="AN46" s="104" t="e">
        <f t="shared" si="5"/>
        <v>#DIV/0!</v>
      </c>
      <c r="AO46" s="104" t="e">
        <f t="shared" si="5"/>
        <v>#DIV/0!</v>
      </c>
      <c r="AP46" s="104" t="e">
        <f t="shared" si="5"/>
        <v>#DIV/0!</v>
      </c>
      <c r="AQ46" s="104" t="e">
        <f t="shared" si="5"/>
        <v>#DIV/0!</v>
      </c>
      <c r="AR46" s="104" t="e">
        <f t="shared" si="5"/>
        <v>#DIV/0!</v>
      </c>
      <c r="AS46" s="104" t="e">
        <f t="shared" si="5"/>
        <v>#DIV/0!</v>
      </c>
      <c r="AT46" s="104" t="e">
        <f t="shared" si="5"/>
        <v>#DIV/0!</v>
      </c>
      <c r="AU46" s="104" t="e">
        <f t="shared" si="5"/>
        <v>#DIV/0!</v>
      </c>
      <c r="AV46" s="104" t="e">
        <f t="shared" si="5"/>
        <v>#DIV/0!</v>
      </c>
      <c r="AW46" s="104" t="e">
        <f t="shared" si="5"/>
        <v>#DIV/0!</v>
      </c>
      <c r="AX46" s="104" t="e">
        <f t="shared" si="5"/>
        <v>#DIV/0!</v>
      </c>
      <c r="AY46" s="104" t="e">
        <f t="shared" si="5"/>
        <v>#DIV/0!</v>
      </c>
      <c r="AZ46" s="104" t="e">
        <f t="shared" si="5"/>
        <v>#DIV/0!</v>
      </c>
      <c r="BA46" s="104" t="e">
        <f t="shared" si="3"/>
        <v>#DIV/0!</v>
      </c>
    </row>
    <row r="47" spans="1:53" ht="15">
      <c r="A47" s="103">
        <v>40</v>
      </c>
      <c r="B47" s="103" t="s">
        <v>91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 t="e">
        <f t="shared" si="5"/>
        <v>#DIV/0!</v>
      </c>
      <c r="AL47" s="104" t="e">
        <f t="shared" si="5"/>
        <v>#DIV/0!</v>
      </c>
      <c r="AM47" s="104" t="e">
        <f t="shared" si="5"/>
        <v>#DIV/0!</v>
      </c>
      <c r="AN47" s="104" t="e">
        <f t="shared" si="5"/>
        <v>#DIV/0!</v>
      </c>
      <c r="AO47" s="104" t="e">
        <f t="shared" si="5"/>
        <v>#DIV/0!</v>
      </c>
      <c r="AP47" s="104" t="e">
        <f t="shared" si="5"/>
        <v>#DIV/0!</v>
      </c>
      <c r="AQ47" s="104" t="e">
        <f t="shared" si="5"/>
        <v>#DIV/0!</v>
      </c>
      <c r="AR47" s="104" t="e">
        <f t="shared" si="5"/>
        <v>#DIV/0!</v>
      </c>
      <c r="AS47" s="104" t="e">
        <f t="shared" si="5"/>
        <v>#DIV/0!</v>
      </c>
      <c r="AT47" s="104" t="e">
        <f t="shared" si="5"/>
        <v>#DIV/0!</v>
      </c>
      <c r="AU47" s="104" t="e">
        <f t="shared" si="5"/>
        <v>#DIV/0!</v>
      </c>
      <c r="AV47" s="104" t="e">
        <f t="shared" si="5"/>
        <v>#DIV/0!</v>
      </c>
      <c r="AW47" s="104" t="e">
        <f t="shared" si="5"/>
        <v>#DIV/0!</v>
      </c>
      <c r="AX47" s="104" t="e">
        <f t="shared" si="5"/>
        <v>#DIV/0!</v>
      </c>
      <c r="AY47" s="104" t="e">
        <f t="shared" si="5"/>
        <v>#DIV/0!</v>
      </c>
      <c r="AZ47" s="104" t="e">
        <f t="shared" si="5"/>
        <v>#DIV/0!</v>
      </c>
      <c r="BA47" s="104" t="e">
        <f t="shared" si="3"/>
        <v>#DIV/0!</v>
      </c>
    </row>
    <row r="48" spans="1:53" ht="15">
      <c r="A48" s="60">
        <v>41</v>
      </c>
      <c r="B48" s="60" t="s">
        <v>59</v>
      </c>
      <c r="C48" s="499">
        <v>102</v>
      </c>
      <c r="D48" s="499">
        <v>0</v>
      </c>
      <c r="E48" s="499">
        <v>57</v>
      </c>
      <c r="F48" s="499">
        <v>45</v>
      </c>
      <c r="G48" s="499">
        <v>0</v>
      </c>
      <c r="H48" s="499">
        <v>0</v>
      </c>
      <c r="I48" s="499"/>
      <c r="J48" s="499">
        <v>0</v>
      </c>
      <c r="K48" s="499">
        <v>0</v>
      </c>
      <c r="L48" s="499">
        <v>0</v>
      </c>
      <c r="M48" s="499">
        <v>0</v>
      </c>
      <c r="N48" s="499">
        <v>0</v>
      </c>
      <c r="O48" s="500">
        <v>24669</v>
      </c>
      <c r="P48" s="499">
        <v>59188</v>
      </c>
      <c r="Q48" s="499">
        <v>1586</v>
      </c>
      <c r="R48" s="499">
        <v>15.311227013999998</v>
      </c>
      <c r="S48" s="501">
        <v>0.23883111500000004</v>
      </c>
      <c r="T48" s="499">
        <v>101</v>
      </c>
      <c r="U48" s="499">
        <v>0</v>
      </c>
      <c r="V48" s="499">
        <v>57</v>
      </c>
      <c r="W48" s="499">
        <v>44</v>
      </c>
      <c r="X48" s="499">
        <v>0</v>
      </c>
      <c r="Y48" s="499">
        <v>0</v>
      </c>
      <c r="Z48" s="499"/>
      <c r="AA48" s="499">
        <v>0</v>
      </c>
      <c r="AB48" s="499">
        <v>0</v>
      </c>
      <c r="AC48" s="499">
        <v>0</v>
      </c>
      <c r="AD48" s="499">
        <v>0</v>
      </c>
      <c r="AE48" s="499">
        <v>0</v>
      </c>
      <c r="AF48" s="500">
        <v>31884</v>
      </c>
      <c r="AG48" s="499">
        <v>56128</v>
      </c>
      <c r="AH48" s="499">
        <v>1062</v>
      </c>
      <c r="AI48" s="499">
        <v>14.81</v>
      </c>
      <c r="AJ48" s="501">
        <v>0.15</v>
      </c>
      <c r="AK48" s="62">
        <f t="shared" si="5"/>
        <v>0.9900990099009901</v>
      </c>
      <c r="AL48" s="62" t="e">
        <f t="shared" si="5"/>
        <v>#DIV/0!</v>
      </c>
      <c r="AM48" s="62">
        <f t="shared" si="5"/>
        <v>0</v>
      </c>
      <c r="AN48" s="62">
        <f t="shared" si="5"/>
        <v>2.272727272727273</v>
      </c>
      <c r="AO48" s="62" t="e">
        <f t="shared" si="5"/>
        <v>#DIV/0!</v>
      </c>
      <c r="AP48" s="62" t="e">
        <f t="shared" si="5"/>
        <v>#DIV/0!</v>
      </c>
      <c r="AQ48" s="62" t="e">
        <f t="shared" si="5"/>
        <v>#DIV/0!</v>
      </c>
      <c r="AR48" s="62" t="e">
        <f t="shared" si="5"/>
        <v>#DIV/0!</v>
      </c>
      <c r="AS48" s="62" t="e">
        <f t="shared" si="5"/>
        <v>#DIV/0!</v>
      </c>
      <c r="AT48" s="62" t="e">
        <f t="shared" si="5"/>
        <v>#DIV/0!</v>
      </c>
      <c r="AU48" s="62" t="e">
        <f t="shared" si="5"/>
        <v>#DIV/0!</v>
      </c>
      <c r="AV48" s="62" t="e">
        <f t="shared" si="5"/>
        <v>#DIV/0!</v>
      </c>
      <c r="AW48" s="62">
        <f t="shared" si="5"/>
        <v>-22.628904779826872</v>
      </c>
      <c r="AX48" s="62">
        <f t="shared" si="5"/>
        <v>5.4518244013683015</v>
      </c>
      <c r="AY48" s="70">
        <f t="shared" si="5"/>
        <v>49.34086629001883</v>
      </c>
      <c r="AZ48" s="62">
        <f t="shared" si="5"/>
        <v>3.3843822687373235</v>
      </c>
      <c r="BA48" s="70">
        <f t="shared" si="3"/>
        <v>59.22074333333337</v>
      </c>
    </row>
    <row r="49" spans="1:53" ht="15">
      <c r="A49" s="103">
        <v>42</v>
      </c>
      <c r="B49" s="103" t="s">
        <v>92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 t="e">
        <f t="shared" si="5"/>
        <v>#DIV/0!</v>
      </c>
      <c r="AL49" s="104" t="e">
        <f t="shared" si="5"/>
        <v>#DIV/0!</v>
      </c>
      <c r="AM49" s="104" t="e">
        <f t="shared" si="5"/>
        <v>#DIV/0!</v>
      </c>
      <c r="AN49" s="104" t="e">
        <f t="shared" si="5"/>
        <v>#DIV/0!</v>
      </c>
      <c r="AO49" s="104" t="e">
        <f t="shared" si="5"/>
        <v>#DIV/0!</v>
      </c>
      <c r="AP49" s="104" t="e">
        <f t="shared" si="5"/>
        <v>#DIV/0!</v>
      </c>
      <c r="AQ49" s="104" t="e">
        <f t="shared" si="5"/>
        <v>#DIV/0!</v>
      </c>
      <c r="AR49" s="104" t="e">
        <f t="shared" si="5"/>
        <v>#DIV/0!</v>
      </c>
      <c r="AS49" s="104" t="e">
        <f t="shared" si="5"/>
        <v>#DIV/0!</v>
      </c>
      <c r="AT49" s="104" t="e">
        <f t="shared" si="5"/>
        <v>#DIV/0!</v>
      </c>
      <c r="AU49" s="104" t="e">
        <f t="shared" si="5"/>
        <v>#DIV/0!</v>
      </c>
      <c r="AV49" s="104" t="e">
        <f t="shared" si="5"/>
        <v>#DIV/0!</v>
      </c>
      <c r="AW49" s="104" t="e">
        <f t="shared" si="5"/>
        <v>#DIV/0!</v>
      </c>
      <c r="AX49" s="104" t="e">
        <f t="shared" si="5"/>
        <v>#DIV/0!</v>
      </c>
      <c r="AY49" s="104" t="e">
        <f t="shared" si="5"/>
        <v>#DIV/0!</v>
      </c>
      <c r="AZ49" s="104" t="e">
        <f t="shared" si="5"/>
        <v>#DIV/0!</v>
      </c>
      <c r="BA49" s="104" t="e">
        <f t="shared" si="3"/>
        <v>#DIV/0!</v>
      </c>
    </row>
    <row r="50" spans="1:53" ht="15">
      <c r="A50" s="60">
        <v>43</v>
      </c>
      <c r="B50" s="60" t="s">
        <v>60</v>
      </c>
      <c r="C50" s="474">
        <v>721</v>
      </c>
      <c r="D50" s="474">
        <v>0</v>
      </c>
      <c r="E50" s="474">
        <v>556</v>
      </c>
      <c r="F50" s="474">
        <v>165</v>
      </c>
      <c r="G50" s="474">
        <v>152</v>
      </c>
      <c r="H50" s="474">
        <v>0</v>
      </c>
      <c r="I50" s="474">
        <v>115</v>
      </c>
      <c r="J50" s="474">
        <v>0</v>
      </c>
      <c r="K50" s="474">
        <v>0</v>
      </c>
      <c r="L50" s="474">
        <v>0</v>
      </c>
      <c r="M50" s="474">
        <v>0</v>
      </c>
      <c r="N50" s="474">
        <v>0</v>
      </c>
      <c r="O50" s="475" t="s">
        <v>136</v>
      </c>
      <c r="P50" s="474" t="s">
        <v>137</v>
      </c>
      <c r="Q50" s="440">
        <v>91438</v>
      </c>
      <c r="R50" s="474">
        <v>519.32</v>
      </c>
      <c r="S50" s="476">
        <v>18.88</v>
      </c>
      <c r="T50" s="474">
        <v>700</v>
      </c>
      <c r="U50" s="474">
        <v>0</v>
      </c>
      <c r="V50" s="474">
        <v>545</v>
      </c>
      <c r="W50" s="474">
        <v>155</v>
      </c>
      <c r="X50" s="474">
        <v>138</v>
      </c>
      <c r="Y50" s="474">
        <v>0</v>
      </c>
      <c r="Z50" s="474">
        <v>106</v>
      </c>
      <c r="AA50" s="474">
        <v>0</v>
      </c>
      <c r="AB50" s="474">
        <v>0</v>
      </c>
      <c r="AC50" s="474">
        <v>0</v>
      </c>
      <c r="AD50" s="474">
        <v>0</v>
      </c>
      <c r="AE50" s="474">
        <v>0</v>
      </c>
      <c r="AF50" s="475">
        <v>2247674</v>
      </c>
      <c r="AG50" s="474">
        <v>4127940</v>
      </c>
      <c r="AH50" s="440">
        <v>74936</v>
      </c>
      <c r="AI50" s="474">
        <v>499.06</v>
      </c>
      <c r="AJ50" s="476">
        <v>15.49</v>
      </c>
      <c r="AK50" s="62">
        <f t="shared" si="5"/>
        <v>3</v>
      </c>
      <c r="AL50" s="62" t="e">
        <f t="shared" si="5"/>
        <v>#DIV/0!</v>
      </c>
      <c r="AM50" s="62">
        <f t="shared" si="5"/>
        <v>2.0183486238532113</v>
      </c>
      <c r="AN50" s="62">
        <f t="shared" si="5"/>
        <v>6.451612903225806</v>
      </c>
      <c r="AO50" s="102">
        <f t="shared" si="5"/>
        <v>10.144927536231885</v>
      </c>
      <c r="AP50" s="62" t="e">
        <f t="shared" si="5"/>
        <v>#DIV/0!</v>
      </c>
      <c r="AQ50" s="62">
        <f t="shared" si="5"/>
        <v>8.49056603773585</v>
      </c>
      <c r="AR50" s="62" t="e">
        <f t="shared" si="5"/>
        <v>#DIV/0!</v>
      </c>
      <c r="AS50" s="62" t="e">
        <f t="shared" si="5"/>
        <v>#DIV/0!</v>
      </c>
      <c r="AT50" s="62" t="e">
        <f t="shared" si="5"/>
        <v>#DIV/0!</v>
      </c>
      <c r="AU50" s="62" t="e">
        <f t="shared" si="5"/>
        <v>#DIV/0!</v>
      </c>
      <c r="AV50" s="62" t="e">
        <f t="shared" si="5"/>
        <v>#DIV/0!</v>
      </c>
      <c r="AW50" s="62">
        <f t="shared" si="5"/>
        <v>2.463213081612369</v>
      </c>
      <c r="AX50" s="62">
        <f t="shared" si="5"/>
        <v>7.578937678357728</v>
      </c>
      <c r="AY50" s="62">
        <f t="shared" si="5"/>
        <v>22.021458311092132</v>
      </c>
      <c r="AZ50" s="62">
        <f t="shared" si="5"/>
        <v>4.059632108363733</v>
      </c>
      <c r="BA50" s="62">
        <f t="shared" si="3"/>
        <v>21.88508715300193</v>
      </c>
    </row>
    <row r="51" spans="1:53" ht="15">
      <c r="A51" s="60">
        <v>44</v>
      </c>
      <c r="B51" s="60" t="s">
        <v>61</v>
      </c>
      <c r="C51" s="60">
        <v>344</v>
      </c>
      <c r="D51" s="60">
        <v>0</v>
      </c>
      <c r="E51" s="496">
        <v>178</v>
      </c>
      <c r="F51" s="496">
        <v>166</v>
      </c>
      <c r="G51" s="496">
        <v>572</v>
      </c>
      <c r="H51" s="496">
        <v>0</v>
      </c>
      <c r="I51" s="273">
        <v>572</v>
      </c>
      <c r="J51" s="273">
        <v>5623</v>
      </c>
      <c r="K51" s="497">
        <v>0</v>
      </c>
      <c r="L51" s="273">
        <v>4512</v>
      </c>
      <c r="M51" s="497">
        <v>0</v>
      </c>
      <c r="N51" s="273">
        <v>10524606</v>
      </c>
      <c r="O51" s="273">
        <v>519663</v>
      </c>
      <c r="P51" s="273">
        <v>1271940</v>
      </c>
      <c r="Q51" s="273">
        <v>25988</v>
      </c>
      <c r="R51" s="273">
        <v>513</v>
      </c>
      <c r="S51" s="273">
        <v>6.08</v>
      </c>
      <c r="T51" s="496">
        <v>330</v>
      </c>
      <c r="U51" s="496">
        <v>0</v>
      </c>
      <c r="V51" s="496">
        <v>175</v>
      </c>
      <c r="W51" s="496">
        <v>155</v>
      </c>
      <c r="X51" s="496">
        <v>530</v>
      </c>
      <c r="Y51" s="496">
        <v>0</v>
      </c>
      <c r="Z51" s="273">
        <v>530</v>
      </c>
      <c r="AA51" s="273">
        <v>5624</v>
      </c>
      <c r="AB51" s="497">
        <v>0</v>
      </c>
      <c r="AC51" s="273">
        <v>4370</v>
      </c>
      <c r="AD51" s="273" t="s">
        <v>93</v>
      </c>
      <c r="AE51" s="273">
        <v>0.9965741</v>
      </c>
      <c r="AF51" s="273">
        <v>500160</v>
      </c>
      <c r="AG51" s="273">
        <v>1233785</v>
      </c>
      <c r="AH51" s="273">
        <v>22692</v>
      </c>
      <c r="AI51" s="273">
        <v>509.3</v>
      </c>
      <c r="AJ51" s="273">
        <v>5.39</v>
      </c>
      <c r="AK51" s="70">
        <f>(E51-T51)/T51*100</f>
        <v>-46.06060606060606</v>
      </c>
      <c r="AL51" s="62" t="e">
        <f>(F51-U51)/U51*100</f>
        <v>#DIV/0!</v>
      </c>
      <c r="AM51" s="62" t="e">
        <f>(#REF!-V51)/V51*100</f>
        <v>#REF!</v>
      </c>
      <c r="AN51" s="62" t="e">
        <f>(#REF!-W51)/W51*100</f>
        <v>#REF!</v>
      </c>
      <c r="AO51" s="62">
        <f t="shared" si="5"/>
        <v>7.9245283018867925</v>
      </c>
      <c r="AP51" s="62" t="e">
        <f t="shared" si="5"/>
        <v>#DIV/0!</v>
      </c>
      <c r="AQ51" s="62">
        <f t="shared" si="5"/>
        <v>7.9245283018867925</v>
      </c>
      <c r="AR51" s="62">
        <f t="shared" si="5"/>
        <v>-0.017780938833570414</v>
      </c>
      <c r="AS51" s="62" t="e">
        <f t="shared" si="5"/>
        <v>#DIV/0!</v>
      </c>
      <c r="AT51" s="62">
        <f t="shared" si="5"/>
        <v>3.2494279176201375</v>
      </c>
      <c r="AU51" s="62" t="e">
        <f t="shared" si="5"/>
        <v>#DIV/0!</v>
      </c>
      <c r="AV51" s="62">
        <f t="shared" si="5"/>
        <v>1056078519.7433789</v>
      </c>
      <c r="AW51" s="102">
        <f t="shared" si="5"/>
        <v>3.899352207293666</v>
      </c>
      <c r="AX51" s="62">
        <f t="shared" si="5"/>
        <v>3.0925161190969255</v>
      </c>
      <c r="AY51" s="62">
        <f t="shared" si="5"/>
        <v>14.524942711087608</v>
      </c>
      <c r="AZ51" s="102">
        <f t="shared" si="5"/>
        <v>0.7264873355586076</v>
      </c>
      <c r="BA51" s="62">
        <f t="shared" si="3"/>
        <v>12.801484230055665</v>
      </c>
    </row>
    <row r="52" spans="1:53" ht="15">
      <c r="A52" s="60">
        <v>45</v>
      </c>
      <c r="B52" s="60" t="s">
        <v>63</v>
      </c>
      <c r="C52" s="456">
        <v>332</v>
      </c>
      <c r="D52" s="456">
        <v>0</v>
      </c>
      <c r="E52" s="456">
        <v>88</v>
      </c>
      <c r="F52" s="456">
        <v>244</v>
      </c>
      <c r="G52" s="457">
        <v>644</v>
      </c>
      <c r="H52" s="456">
        <v>0</v>
      </c>
      <c r="I52" s="457">
        <v>494</v>
      </c>
      <c r="J52" s="456">
        <v>0</v>
      </c>
      <c r="K52" s="456">
        <v>0</v>
      </c>
      <c r="L52" s="456">
        <v>0</v>
      </c>
      <c r="M52" s="456">
        <v>0</v>
      </c>
      <c r="N52" s="456">
        <v>0</v>
      </c>
      <c r="O52" s="457">
        <v>211453</v>
      </c>
      <c r="P52" s="457">
        <v>339746</v>
      </c>
      <c r="Q52" s="457">
        <v>40376</v>
      </c>
      <c r="R52" s="458">
        <v>128.69</v>
      </c>
      <c r="S52" s="457">
        <v>7.2</v>
      </c>
      <c r="T52" s="456">
        <v>331</v>
      </c>
      <c r="U52" s="456">
        <v>0</v>
      </c>
      <c r="V52" s="456">
        <v>87</v>
      </c>
      <c r="W52" s="456">
        <v>244</v>
      </c>
      <c r="X52" s="457">
        <v>679</v>
      </c>
      <c r="Y52" s="456">
        <v>0</v>
      </c>
      <c r="Z52" s="457">
        <v>524</v>
      </c>
      <c r="AA52" s="456">
        <v>0</v>
      </c>
      <c r="AB52" s="456">
        <v>0</v>
      </c>
      <c r="AC52" s="456">
        <v>0</v>
      </c>
      <c r="AD52" s="456">
        <v>0</v>
      </c>
      <c r="AE52" s="456">
        <v>0</v>
      </c>
      <c r="AF52" s="457">
        <v>208440</v>
      </c>
      <c r="AG52" s="457">
        <v>336640</v>
      </c>
      <c r="AH52" s="457">
        <v>35484</v>
      </c>
      <c r="AI52" s="458">
        <v>128.79</v>
      </c>
      <c r="AJ52" s="457">
        <v>6.5</v>
      </c>
      <c r="AK52" s="62">
        <f t="shared" si="5"/>
        <v>0.3021148036253776</v>
      </c>
      <c r="AL52" s="62" t="e">
        <f t="shared" si="5"/>
        <v>#DIV/0!</v>
      </c>
      <c r="AM52" s="62">
        <f t="shared" si="5"/>
        <v>1.1494252873563218</v>
      </c>
      <c r="AN52" s="62">
        <f t="shared" si="5"/>
        <v>0</v>
      </c>
      <c r="AO52" s="62">
        <f t="shared" si="5"/>
        <v>-5.154639175257731</v>
      </c>
      <c r="AP52" s="62" t="e">
        <f t="shared" si="5"/>
        <v>#DIV/0!</v>
      </c>
      <c r="AQ52" s="62">
        <f t="shared" si="5"/>
        <v>-5.7251908396946565</v>
      </c>
      <c r="AR52" s="62" t="e">
        <f t="shared" si="5"/>
        <v>#DIV/0!</v>
      </c>
      <c r="AS52" s="62" t="e">
        <f t="shared" si="5"/>
        <v>#DIV/0!</v>
      </c>
      <c r="AT52" s="62" t="e">
        <f t="shared" si="5"/>
        <v>#DIV/0!</v>
      </c>
      <c r="AU52" s="62" t="e">
        <f t="shared" si="5"/>
        <v>#DIV/0!</v>
      </c>
      <c r="AV52" s="62" t="e">
        <f t="shared" si="5"/>
        <v>#DIV/0!</v>
      </c>
      <c r="AW52" s="62">
        <f t="shared" si="5"/>
        <v>1.4454999040491268</v>
      </c>
      <c r="AX52" s="62">
        <f t="shared" si="5"/>
        <v>0.9226473384030418</v>
      </c>
      <c r="AY52" s="62">
        <f t="shared" si="5"/>
        <v>13.786495321835194</v>
      </c>
      <c r="AZ52" s="62">
        <f t="shared" si="5"/>
        <v>-0.0776457799518552</v>
      </c>
      <c r="BA52" s="62">
        <f t="shared" si="3"/>
        <v>10.769230769230772</v>
      </c>
    </row>
    <row r="53" spans="1:53" ht="15">
      <c r="A53" s="60">
        <v>46</v>
      </c>
      <c r="B53" s="60" t="s">
        <v>64</v>
      </c>
      <c r="C53" s="60">
        <v>10079</v>
      </c>
      <c r="D53" s="60">
        <v>0</v>
      </c>
      <c r="E53" s="60">
        <v>3951</v>
      </c>
      <c r="F53" s="60">
        <v>6128</v>
      </c>
      <c r="G53" s="60">
        <v>198837</v>
      </c>
      <c r="H53" s="60">
        <v>0</v>
      </c>
      <c r="I53" s="60">
        <v>159551</v>
      </c>
      <c r="J53" s="60">
        <v>5881376</v>
      </c>
      <c r="K53" s="60">
        <v>75071</v>
      </c>
      <c r="L53" s="60">
        <v>8807388</v>
      </c>
      <c r="M53" s="60">
        <v>47.960803078</v>
      </c>
      <c r="N53" s="60">
        <v>2818.657378831</v>
      </c>
      <c r="O53" s="60">
        <v>15364694</v>
      </c>
      <c r="P53" s="60">
        <v>27392214</v>
      </c>
      <c r="Q53" s="60">
        <v>6661628</v>
      </c>
      <c r="R53" s="60">
        <v>11555.698442941999</v>
      </c>
      <c r="S53" s="60">
        <v>974.4915673400001</v>
      </c>
      <c r="T53" s="60">
        <v>9709</v>
      </c>
      <c r="U53" s="60">
        <v>0</v>
      </c>
      <c r="V53" s="60">
        <v>3905</v>
      </c>
      <c r="W53" s="60">
        <v>5804</v>
      </c>
      <c r="X53" s="60">
        <v>191161</v>
      </c>
      <c r="Y53" s="60">
        <v>0</v>
      </c>
      <c r="Z53" s="60">
        <v>153702</v>
      </c>
      <c r="AA53" s="60">
        <v>5798919</v>
      </c>
      <c r="AB53" s="60">
        <v>71951</v>
      </c>
      <c r="AC53" s="60">
        <v>7728750</v>
      </c>
      <c r="AD53" s="60">
        <v>47.3411194</v>
      </c>
      <c r="AE53" s="60">
        <v>2548.98399044</v>
      </c>
      <c r="AF53" s="60">
        <v>15066441</v>
      </c>
      <c r="AG53" s="60">
        <v>26737013</v>
      </c>
      <c r="AH53" s="60">
        <v>6140501</v>
      </c>
      <c r="AI53" s="60">
        <v>11388.011912821003</v>
      </c>
      <c r="AJ53" s="60">
        <v>903.0605171489998</v>
      </c>
      <c r="AK53" s="62">
        <f t="shared" si="5"/>
        <v>3.810897105778144</v>
      </c>
      <c r="AL53" s="62" t="e">
        <f t="shared" si="5"/>
        <v>#DIV/0!</v>
      </c>
      <c r="AM53" s="62">
        <f t="shared" si="5"/>
        <v>1.17797695262484</v>
      </c>
      <c r="AN53" s="102">
        <f t="shared" si="5"/>
        <v>5.582356995175741</v>
      </c>
      <c r="AO53" s="62">
        <f t="shared" si="5"/>
        <v>4.015463405192482</v>
      </c>
      <c r="AP53" s="62" t="e">
        <f t="shared" si="5"/>
        <v>#DIV/0!</v>
      </c>
      <c r="AQ53" s="62">
        <f t="shared" si="5"/>
        <v>3.8054156744869942</v>
      </c>
      <c r="AR53" s="62">
        <f t="shared" si="5"/>
        <v>1.4219374335113146</v>
      </c>
      <c r="AS53" s="62">
        <f t="shared" si="5"/>
        <v>4.336284415782964</v>
      </c>
      <c r="AT53" s="62">
        <f t="shared" si="5"/>
        <v>13.956176613294517</v>
      </c>
      <c r="AU53" s="102">
        <f t="shared" si="5"/>
        <v>1.308975549910637</v>
      </c>
      <c r="AV53" s="102">
        <f t="shared" si="5"/>
        <v>10.579642296790169</v>
      </c>
      <c r="AW53" s="62">
        <f t="shared" si="5"/>
        <v>1.9795849597127817</v>
      </c>
      <c r="AX53" s="62">
        <f t="shared" si="5"/>
        <v>2.450539258068955</v>
      </c>
      <c r="AY53" s="62">
        <f t="shared" si="5"/>
        <v>8.486717940441668</v>
      </c>
      <c r="AZ53" s="62">
        <f t="shared" si="5"/>
        <v>1.4724829180430459</v>
      </c>
      <c r="BA53" s="62">
        <f t="shared" si="3"/>
        <v>7.909885199777211</v>
      </c>
    </row>
    <row r="54" spans="1:53" ht="15">
      <c r="A54" s="60">
        <v>47</v>
      </c>
      <c r="B54" s="60" t="s">
        <v>65</v>
      </c>
      <c r="C54" s="433">
        <v>9406</v>
      </c>
      <c r="D54" s="433">
        <v>0</v>
      </c>
      <c r="E54" s="433">
        <v>3041</v>
      </c>
      <c r="F54" s="433">
        <v>6365</v>
      </c>
      <c r="G54" s="434">
        <v>168329</v>
      </c>
      <c r="H54" s="434">
        <v>6101</v>
      </c>
      <c r="I54" s="434">
        <v>144494</v>
      </c>
      <c r="J54" s="435">
        <v>2802935</v>
      </c>
      <c r="K54" s="435">
        <v>8286</v>
      </c>
      <c r="L54" s="435">
        <v>5183197</v>
      </c>
      <c r="M54" s="435">
        <v>4.257427148</v>
      </c>
      <c r="N54" s="435">
        <v>1180.8366965280002</v>
      </c>
      <c r="O54" s="436">
        <v>17064450</v>
      </c>
      <c r="P54" s="437">
        <v>26438082</v>
      </c>
      <c r="Q54" s="438">
        <v>6456742</v>
      </c>
      <c r="R54" s="439">
        <v>11475.428208191877</v>
      </c>
      <c r="S54" s="439">
        <v>1084.777447</v>
      </c>
      <c r="T54" s="433">
        <v>9366</v>
      </c>
      <c r="U54" s="433">
        <v>0</v>
      </c>
      <c r="V54" s="433">
        <v>3074</v>
      </c>
      <c r="W54" s="433">
        <v>6292</v>
      </c>
      <c r="X54" s="434">
        <v>164786</v>
      </c>
      <c r="Y54" s="434">
        <v>5875</v>
      </c>
      <c r="Z54" s="434">
        <v>141452</v>
      </c>
      <c r="AA54" s="435">
        <v>2821023</v>
      </c>
      <c r="AB54" s="435">
        <v>8281</v>
      </c>
      <c r="AC54" s="435">
        <v>4461879</v>
      </c>
      <c r="AD54" s="435">
        <v>4.189100224000001</v>
      </c>
      <c r="AE54" s="435">
        <v>1041.560233347999</v>
      </c>
      <c r="AF54" s="436">
        <v>16847873</v>
      </c>
      <c r="AG54" s="437">
        <v>25638070</v>
      </c>
      <c r="AH54" s="438">
        <v>5629927</v>
      </c>
      <c r="AI54" s="439">
        <v>11246.928031331</v>
      </c>
      <c r="AJ54" s="439">
        <v>946.0804053</v>
      </c>
      <c r="AK54" s="62">
        <f t="shared" si="5"/>
        <v>0.42707666026051677</v>
      </c>
      <c r="AL54" s="62" t="e">
        <f t="shared" si="5"/>
        <v>#DIV/0!</v>
      </c>
      <c r="AM54" s="62">
        <f t="shared" si="5"/>
        <v>-1.073519843851659</v>
      </c>
      <c r="AN54" s="62">
        <f t="shared" si="5"/>
        <v>1.1602034329307056</v>
      </c>
      <c r="AO54" s="62">
        <f t="shared" si="5"/>
        <v>2.150061291614579</v>
      </c>
      <c r="AP54" s="62">
        <f t="shared" si="5"/>
        <v>3.8468085106382977</v>
      </c>
      <c r="AQ54" s="62">
        <f t="shared" si="5"/>
        <v>2.1505528377117327</v>
      </c>
      <c r="AR54" s="62">
        <f t="shared" si="5"/>
        <v>-0.6411858393214093</v>
      </c>
      <c r="AS54" s="62">
        <f t="shared" si="5"/>
        <v>0.06037918125830214</v>
      </c>
      <c r="AT54" s="62">
        <f t="shared" si="5"/>
        <v>16.166238483831588</v>
      </c>
      <c r="AU54" s="62">
        <f t="shared" si="5"/>
        <v>1.6310644373830827</v>
      </c>
      <c r="AV54" s="62">
        <f t="shared" si="5"/>
        <v>13.37190675303625</v>
      </c>
      <c r="AW54" s="62">
        <f t="shared" si="5"/>
        <v>1.2854857108668851</v>
      </c>
      <c r="AX54" s="62">
        <f t="shared" si="5"/>
        <v>3.1204064892560166</v>
      </c>
      <c r="AY54" s="62">
        <f t="shared" si="5"/>
        <v>14.686069641755568</v>
      </c>
      <c r="AZ54" s="62">
        <f t="shared" si="5"/>
        <v>2.0316674582102454</v>
      </c>
      <c r="BA54" s="62">
        <f t="shared" si="3"/>
        <v>14.660174856493233</v>
      </c>
    </row>
    <row r="55" spans="1:53" ht="15">
      <c r="A55" s="60">
        <v>48</v>
      </c>
      <c r="B55" s="60" t="s">
        <v>66</v>
      </c>
      <c r="C55" s="60">
        <v>753</v>
      </c>
      <c r="D55" s="60">
        <v>0</v>
      </c>
      <c r="E55" s="60">
        <v>393</v>
      </c>
      <c r="F55" s="60">
        <v>360</v>
      </c>
      <c r="G55" s="60">
        <v>100</v>
      </c>
      <c r="H55" s="60">
        <v>0</v>
      </c>
      <c r="I55" s="60">
        <v>39</v>
      </c>
      <c r="J55" s="60">
        <v>208641</v>
      </c>
      <c r="K55" s="60">
        <v>535</v>
      </c>
      <c r="L55" s="60">
        <v>351550</v>
      </c>
      <c r="M55" s="60">
        <v>0.3</v>
      </c>
      <c r="N55" s="60">
        <v>135.72</v>
      </c>
      <c r="O55" s="60">
        <v>961266</v>
      </c>
      <c r="P55" s="60">
        <v>1158856</v>
      </c>
      <c r="Q55" s="60">
        <v>165844</v>
      </c>
      <c r="R55" s="60">
        <v>460.62</v>
      </c>
      <c r="S55" s="60">
        <v>28.49</v>
      </c>
      <c r="T55" s="60">
        <v>735</v>
      </c>
      <c r="U55" s="60">
        <v>0</v>
      </c>
      <c r="V55" s="60">
        <v>383</v>
      </c>
      <c r="W55" s="60">
        <v>352</v>
      </c>
      <c r="X55" s="60">
        <v>94</v>
      </c>
      <c r="Y55" s="60">
        <v>0</v>
      </c>
      <c r="Z55" s="60">
        <v>37</v>
      </c>
      <c r="AA55" s="60">
        <v>206283</v>
      </c>
      <c r="AB55" s="60">
        <v>498</v>
      </c>
      <c r="AC55" s="60">
        <v>316016</v>
      </c>
      <c r="AD55" s="60">
        <v>0.26</v>
      </c>
      <c r="AE55" s="60">
        <v>132.63</v>
      </c>
      <c r="AF55" s="60">
        <v>961113</v>
      </c>
      <c r="AG55" s="60">
        <v>1122651</v>
      </c>
      <c r="AH55" s="60">
        <v>142508</v>
      </c>
      <c r="AI55" s="60">
        <v>443.33</v>
      </c>
      <c r="AJ55" s="60">
        <v>24.35</v>
      </c>
      <c r="AK55" s="62">
        <f t="shared" si="5"/>
        <v>2.4489795918367347</v>
      </c>
      <c r="AL55" s="62" t="e">
        <f t="shared" si="5"/>
        <v>#DIV/0!</v>
      </c>
      <c r="AM55" s="62">
        <f t="shared" si="5"/>
        <v>2.610966057441253</v>
      </c>
      <c r="AN55" s="62">
        <f t="shared" si="5"/>
        <v>2.272727272727273</v>
      </c>
      <c r="AO55" s="62">
        <f t="shared" si="5"/>
        <v>6.382978723404255</v>
      </c>
      <c r="AP55" s="62" t="e">
        <f t="shared" si="5"/>
        <v>#DIV/0!</v>
      </c>
      <c r="AQ55" s="62">
        <f t="shared" si="5"/>
        <v>5.405405405405405</v>
      </c>
      <c r="AR55" s="102">
        <f t="shared" si="5"/>
        <v>1.1430898328994634</v>
      </c>
      <c r="AS55" s="62">
        <f t="shared" si="5"/>
        <v>7.429718875502007</v>
      </c>
      <c r="AT55" s="62">
        <f t="shared" si="5"/>
        <v>11.244367373803858</v>
      </c>
      <c r="AU55" s="62">
        <f t="shared" si="5"/>
        <v>15.384615384615378</v>
      </c>
      <c r="AV55" s="62">
        <f t="shared" si="5"/>
        <v>2.329789640352864</v>
      </c>
      <c r="AW55" s="62">
        <f t="shared" si="5"/>
        <v>0.01591904385852652</v>
      </c>
      <c r="AX55" s="62">
        <f t="shared" si="5"/>
        <v>3.2249559302044895</v>
      </c>
      <c r="AY55" s="62">
        <f t="shared" si="5"/>
        <v>16.375221040222304</v>
      </c>
      <c r="AZ55" s="62">
        <f aca="true" t="shared" si="6" ref="AK55:AZ70">(R55-AI55)/AI55*100</f>
        <v>3.900029323528753</v>
      </c>
      <c r="BA55" s="62">
        <f t="shared" si="3"/>
        <v>17.002053388090335</v>
      </c>
    </row>
    <row r="56" spans="1:53" ht="15">
      <c r="A56" s="60">
        <v>49</v>
      </c>
      <c r="B56" s="60" t="s">
        <v>67</v>
      </c>
      <c r="C56" s="455">
        <v>857</v>
      </c>
      <c r="D56" s="455">
        <v>0</v>
      </c>
      <c r="E56" s="455">
        <v>342</v>
      </c>
      <c r="F56" s="455">
        <v>515</v>
      </c>
      <c r="G56" s="455">
        <v>0</v>
      </c>
      <c r="H56" s="455">
        <v>0</v>
      </c>
      <c r="I56" s="455">
        <v>0</v>
      </c>
      <c r="J56" s="455">
        <v>235052</v>
      </c>
      <c r="K56" s="455">
        <v>2146</v>
      </c>
      <c r="L56" s="455">
        <v>409546</v>
      </c>
      <c r="M56" s="455">
        <v>1.819181546</v>
      </c>
      <c r="N56" s="455">
        <v>120.38335698699998</v>
      </c>
      <c r="O56" s="455">
        <v>1599900</v>
      </c>
      <c r="P56" s="455">
        <v>2625030</v>
      </c>
      <c r="Q56" s="455">
        <v>426819</v>
      </c>
      <c r="R56" s="455">
        <v>727.667578475</v>
      </c>
      <c r="S56" s="455">
        <v>63.19</v>
      </c>
      <c r="T56" s="455">
        <v>858</v>
      </c>
      <c r="U56" s="455">
        <v>0</v>
      </c>
      <c r="V56" s="455">
        <v>338</v>
      </c>
      <c r="W56" s="455">
        <v>520</v>
      </c>
      <c r="X56" s="455">
        <v>0</v>
      </c>
      <c r="Y56" s="455">
        <v>0</v>
      </c>
      <c r="Z56" s="455">
        <v>0</v>
      </c>
      <c r="AA56" s="455">
        <v>228777</v>
      </c>
      <c r="AB56" s="455">
        <v>2128</v>
      </c>
      <c r="AC56" s="455">
        <v>345713</v>
      </c>
      <c r="AD56" s="455">
        <v>1.8276653999999999</v>
      </c>
      <c r="AE56" s="455">
        <v>103.979257001</v>
      </c>
      <c r="AF56" s="455">
        <v>1626426</v>
      </c>
      <c r="AG56" s="455">
        <v>2540958</v>
      </c>
      <c r="AH56" s="455">
        <v>391058</v>
      </c>
      <c r="AI56" s="455">
        <v>730.0578859960011</v>
      </c>
      <c r="AJ56" s="455">
        <v>58.81758527999973</v>
      </c>
      <c r="AK56" s="62">
        <f t="shared" si="6"/>
        <v>-0.11655011655011654</v>
      </c>
      <c r="AL56" s="62" t="e">
        <f t="shared" si="6"/>
        <v>#DIV/0!</v>
      </c>
      <c r="AM56" s="62">
        <f t="shared" si="6"/>
        <v>1.183431952662722</v>
      </c>
      <c r="AN56" s="62">
        <f t="shared" si="6"/>
        <v>-0.9615384615384616</v>
      </c>
      <c r="AO56" s="62" t="e">
        <f t="shared" si="6"/>
        <v>#DIV/0!</v>
      </c>
      <c r="AP56" s="62" t="e">
        <f t="shared" si="6"/>
        <v>#DIV/0!</v>
      </c>
      <c r="AQ56" s="62" t="e">
        <f t="shared" si="6"/>
        <v>#DIV/0!</v>
      </c>
      <c r="AR56" s="62">
        <f t="shared" si="6"/>
        <v>2.7428456531906615</v>
      </c>
      <c r="AS56" s="62">
        <f t="shared" si="6"/>
        <v>0.8458646616541353</v>
      </c>
      <c r="AT56" s="62">
        <f t="shared" si="6"/>
        <v>18.464159577452975</v>
      </c>
      <c r="AU56" s="62">
        <f t="shared" si="6"/>
        <v>-0.4641907648960169</v>
      </c>
      <c r="AV56" s="62">
        <f t="shared" si="6"/>
        <v>15.77631968060921</v>
      </c>
      <c r="AW56" s="62">
        <f t="shared" si="6"/>
        <v>-1.630938019928358</v>
      </c>
      <c r="AX56" s="62">
        <f t="shared" si="6"/>
        <v>3.3086733428887842</v>
      </c>
      <c r="AY56" s="62">
        <f t="shared" si="6"/>
        <v>9.144679305883015</v>
      </c>
      <c r="AZ56" s="62">
        <f t="shared" si="6"/>
        <v>-0.32741342390131845</v>
      </c>
      <c r="BA56" s="62">
        <f t="shared" si="3"/>
        <v>7.433856216955332</v>
      </c>
    </row>
    <row r="57" spans="1:53" ht="15">
      <c r="A57" s="60">
        <v>50</v>
      </c>
      <c r="B57" s="60" t="s">
        <v>68</v>
      </c>
      <c r="C57" s="454">
        <v>10357</v>
      </c>
      <c r="D57" s="454">
        <v>0</v>
      </c>
      <c r="E57" s="454">
        <v>2116</v>
      </c>
      <c r="F57" s="454">
        <v>8241</v>
      </c>
      <c r="G57" s="454">
        <v>205875</v>
      </c>
      <c r="H57" s="454">
        <v>0</v>
      </c>
      <c r="I57" s="454">
        <v>157972</v>
      </c>
      <c r="J57" s="454">
        <v>847970</v>
      </c>
      <c r="K57" s="454">
        <v>6859</v>
      </c>
      <c r="L57" s="454">
        <v>1192923</v>
      </c>
      <c r="M57" s="454">
        <v>2.11</v>
      </c>
      <c r="N57" s="454">
        <v>341.92</v>
      </c>
      <c r="O57" s="454">
        <v>12904005</v>
      </c>
      <c r="P57" s="454">
        <v>25321252</v>
      </c>
      <c r="Q57" s="454">
        <v>3370675</v>
      </c>
      <c r="R57" s="454">
        <v>10650.760932931</v>
      </c>
      <c r="S57" s="454">
        <v>546.82</v>
      </c>
      <c r="T57" s="454">
        <v>10337</v>
      </c>
      <c r="U57" s="454">
        <v>0</v>
      </c>
      <c r="V57" s="454">
        <v>2096</v>
      </c>
      <c r="W57" s="454">
        <v>8241</v>
      </c>
      <c r="X57" s="454">
        <v>204072</v>
      </c>
      <c r="Y57" s="454">
        <v>0</v>
      </c>
      <c r="Z57" s="454">
        <v>156855</v>
      </c>
      <c r="AA57" s="454">
        <v>824410</v>
      </c>
      <c r="AB57" s="454">
        <v>6859</v>
      </c>
      <c r="AC57" s="454">
        <v>1028537</v>
      </c>
      <c r="AD57" s="454">
        <v>2.01</v>
      </c>
      <c r="AE57" s="454">
        <v>297.56</v>
      </c>
      <c r="AF57" s="454">
        <v>13050960</v>
      </c>
      <c r="AG57" s="454">
        <v>24670694</v>
      </c>
      <c r="AH57" s="454">
        <v>3046754</v>
      </c>
      <c r="AI57" s="454">
        <v>10229.59931094</v>
      </c>
      <c r="AJ57" s="454">
        <v>495.55</v>
      </c>
      <c r="AK57" s="62">
        <f t="shared" si="6"/>
        <v>0.19347973299796847</v>
      </c>
      <c r="AL57" s="62" t="e">
        <f t="shared" si="6"/>
        <v>#DIV/0!</v>
      </c>
      <c r="AM57" s="62">
        <f t="shared" si="6"/>
        <v>0.9541984732824428</v>
      </c>
      <c r="AN57" s="62">
        <f t="shared" si="6"/>
        <v>0</v>
      </c>
      <c r="AO57" s="62">
        <f t="shared" si="6"/>
        <v>0.8835117017523227</v>
      </c>
      <c r="AP57" s="62" t="e">
        <f t="shared" si="6"/>
        <v>#DIV/0!</v>
      </c>
      <c r="AQ57" s="62">
        <f t="shared" si="6"/>
        <v>0.7121226610563897</v>
      </c>
      <c r="AR57" s="62">
        <f t="shared" si="6"/>
        <v>2.8578013367135284</v>
      </c>
      <c r="AS57" s="62">
        <f t="shared" si="6"/>
        <v>0</v>
      </c>
      <c r="AT57" s="62">
        <f t="shared" si="6"/>
        <v>15.98250719225463</v>
      </c>
      <c r="AU57" s="102">
        <f t="shared" si="6"/>
        <v>4.975124378109458</v>
      </c>
      <c r="AV57" s="62">
        <f t="shared" si="6"/>
        <v>14.90791773087781</v>
      </c>
      <c r="AW57" s="62">
        <f t="shared" si="6"/>
        <v>-1.126009121168098</v>
      </c>
      <c r="AX57" s="62">
        <f t="shared" si="6"/>
        <v>2.636966759021858</v>
      </c>
      <c r="AY57" s="62">
        <f t="shared" si="6"/>
        <v>10.631675547156089</v>
      </c>
      <c r="AZ57" s="62">
        <f t="shared" si="6"/>
        <v>4.117088159460848</v>
      </c>
      <c r="BA57" s="62">
        <f t="shared" si="3"/>
        <v>10.346080113005758</v>
      </c>
    </row>
    <row r="58" spans="1:53" ht="15">
      <c r="A58" s="60">
        <v>51</v>
      </c>
      <c r="B58" s="60" t="s">
        <v>69</v>
      </c>
      <c r="C58" s="26">
        <v>655</v>
      </c>
      <c r="D58" s="26">
        <v>0</v>
      </c>
      <c r="E58" s="26">
        <v>261</v>
      </c>
      <c r="F58" s="26">
        <v>394</v>
      </c>
      <c r="G58" s="295">
        <v>3952</v>
      </c>
      <c r="H58" s="295">
        <v>0</v>
      </c>
      <c r="I58" s="295">
        <v>2148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318388</v>
      </c>
      <c r="P58" s="26">
        <v>629754</v>
      </c>
      <c r="Q58" s="26">
        <v>129335</v>
      </c>
      <c r="R58" s="296">
        <v>211.828210583</v>
      </c>
      <c r="S58" s="296">
        <v>19.503751119</v>
      </c>
      <c r="T58" s="26">
        <v>643</v>
      </c>
      <c r="U58" s="26">
        <v>0</v>
      </c>
      <c r="V58" s="26">
        <v>255</v>
      </c>
      <c r="W58" s="26">
        <v>388</v>
      </c>
      <c r="X58" s="295">
        <v>3674</v>
      </c>
      <c r="Y58" s="295">
        <v>0</v>
      </c>
      <c r="Z58" s="295">
        <v>2031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296255</v>
      </c>
      <c r="AG58" s="26">
        <v>584247</v>
      </c>
      <c r="AH58" s="26">
        <v>113318</v>
      </c>
      <c r="AI58" s="296">
        <v>1998.3997078900002</v>
      </c>
      <c r="AJ58" s="296">
        <v>17.05</v>
      </c>
      <c r="AK58" s="62">
        <f t="shared" si="6"/>
        <v>1.8662519440124419</v>
      </c>
      <c r="AL58" s="62" t="e">
        <f t="shared" si="6"/>
        <v>#DIV/0!</v>
      </c>
      <c r="AM58" s="62">
        <f t="shared" si="6"/>
        <v>2.3529411764705883</v>
      </c>
      <c r="AN58" s="102">
        <f t="shared" si="6"/>
        <v>1.5463917525773196</v>
      </c>
      <c r="AO58" s="102">
        <f t="shared" si="6"/>
        <v>7.566684812193794</v>
      </c>
      <c r="AP58" s="102" t="e">
        <f t="shared" si="6"/>
        <v>#DIV/0!</v>
      </c>
      <c r="AQ58" s="102">
        <f t="shared" si="6"/>
        <v>5.760709010339734</v>
      </c>
      <c r="AR58" s="62" t="e">
        <f t="shared" si="6"/>
        <v>#DIV/0!</v>
      </c>
      <c r="AS58" s="62" t="e">
        <f t="shared" si="6"/>
        <v>#DIV/0!</v>
      </c>
      <c r="AT58" s="102" t="e">
        <f t="shared" si="6"/>
        <v>#DIV/0!</v>
      </c>
      <c r="AU58" s="102" t="e">
        <f t="shared" si="6"/>
        <v>#DIV/0!</v>
      </c>
      <c r="AV58" s="102" t="e">
        <f t="shared" si="6"/>
        <v>#DIV/0!</v>
      </c>
      <c r="AW58" s="62">
        <f t="shared" si="6"/>
        <v>7.4709287606960215</v>
      </c>
      <c r="AX58" s="62">
        <f t="shared" si="6"/>
        <v>7.789000200257767</v>
      </c>
      <c r="AY58" s="62">
        <f t="shared" si="6"/>
        <v>14.134559381563388</v>
      </c>
      <c r="AZ58" s="70">
        <f t="shared" si="6"/>
        <v>-89.40010800909005</v>
      </c>
      <c r="BA58" s="645">
        <f t="shared" si="3"/>
        <v>14.391502164222873</v>
      </c>
    </row>
    <row r="59" spans="1:53" ht="15">
      <c r="A59" s="60">
        <v>52</v>
      </c>
      <c r="B59" s="60" t="s">
        <v>94</v>
      </c>
      <c r="C59" s="384">
        <v>122</v>
      </c>
      <c r="D59" s="383">
        <v>0</v>
      </c>
      <c r="E59" s="383">
        <v>35</v>
      </c>
      <c r="F59" s="383">
        <v>87</v>
      </c>
      <c r="G59" s="383">
        <v>0</v>
      </c>
      <c r="H59" s="383">
        <v>0</v>
      </c>
      <c r="I59" s="383">
        <v>0</v>
      </c>
      <c r="J59" s="371">
        <v>139633</v>
      </c>
      <c r="K59" s="371">
        <v>906</v>
      </c>
      <c r="L59" s="371">
        <v>187164</v>
      </c>
      <c r="M59" s="389">
        <v>0.70323366</v>
      </c>
      <c r="N59" s="389">
        <v>52.1992328</v>
      </c>
      <c r="O59" s="371">
        <v>296799</v>
      </c>
      <c r="P59" s="369">
        <v>459695</v>
      </c>
      <c r="Q59" s="368">
        <v>136621</v>
      </c>
      <c r="R59" s="370">
        <v>178.11501060199998</v>
      </c>
      <c r="S59" s="370">
        <v>24.296020405</v>
      </c>
      <c r="T59" s="384">
        <v>123</v>
      </c>
      <c r="U59" s="383">
        <v>0</v>
      </c>
      <c r="V59" s="383">
        <v>35</v>
      </c>
      <c r="W59" s="383">
        <v>88</v>
      </c>
      <c r="X59" s="383">
        <v>0</v>
      </c>
      <c r="Y59" s="383">
        <v>0</v>
      </c>
      <c r="Z59" s="383">
        <v>0</v>
      </c>
      <c r="AA59" s="371">
        <v>144455</v>
      </c>
      <c r="AB59" s="371">
        <v>888</v>
      </c>
      <c r="AC59" s="371">
        <v>173154</v>
      </c>
      <c r="AD59" s="389">
        <v>0.696188559</v>
      </c>
      <c r="AE59" s="389">
        <v>50.4809719</v>
      </c>
      <c r="AF59" s="371">
        <v>336122</v>
      </c>
      <c r="AG59" s="369">
        <v>466775</v>
      </c>
      <c r="AH59" s="368">
        <v>133499</v>
      </c>
      <c r="AI59" s="370">
        <v>184.229494798</v>
      </c>
      <c r="AJ59" s="370">
        <v>24.064401231</v>
      </c>
      <c r="AK59" s="62">
        <f t="shared" si="6"/>
        <v>-0.8130081300813009</v>
      </c>
      <c r="AL59" s="62" t="e">
        <f t="shared" si="6"/>
        <v>#DIV/0!</v>
      </c>
      <c r="AM59" s="62">
        <f t="shared" si="6"/>
        <v>0</v>
      </c>
      <c r="AN59" s="62">
        <f t="shared" si="6"/>
        <v>-1.1363636363636365</v>
      </c>
      <c r="AO59" s="62" t="e">
        <f t="shared" si="6"/>
        <v>#DIV/0!</v>
      </c>
      <c r="AP59" s="62" t="e">
        <f t="shared" si="6"/>
        <v>#DIV/0!</v>
      </c>
      <c r="AQ59" s="62" t="e">
        <f t="shared" si="6"/>
        <v>#DIV/0!</v>
      </c>
      <c r="AR59" s="62">
        <f t="shared" si="6"/>
        <v>-3.338063756879305</v>
      </c>
      <c r="AS59" s="62">
        <f t="shared" si="6"/>
        <v>2.027027027027027</v>
      </c>
      <c r="AT59" s="62">
        <f t="shared" si="6"/>
        <v>8.091063446411864</v>
      </c>
      <c r="AU59" s="62">
        <f t="shared" si="6"/>
        <v>1.0119529987852038</v>
      </c>
      <c r="AV59" s="62">
        <f t="shared" si="6"/>
        <v>3.4037793555238527</v>
      </c>
      <c r="AW59" s="62">
        <f t="shared" si="6"/>
        <v>-11.699025948911407</v>
      </c>
      <c r="AX59" s="62">
        <f t="shared" si="6"/>
        <v>-1.5167907450056237</v>
      </c>
      <c r="AY59" s="62">
        <f t="shared" si="6"/>
        <v>2.3385942965864914</v>
      </c>
      <c r="AZ59" s="62">
        <f t="shared" si="6"/>
        <v>-3.3189496625957124</v>
      </c>
      <c r="BA59" s="62">
        <f t="shared" si="3"/>
        <v>0.9624971416351907</v>
      </c>
    </row>
    <row r="60" spans="1:53" ht="15">
      <c r="A60" s="103">
        <v>53</v>
      </c>
      <c r="B60" s="103" t="s">
        <v>95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 t="e">
        <f t="shared" si="6"/>
        <v>#DIV/0!</v>
      </c>
      <c r="AL60" s="104" t="e">
        <f t="shared" si="6"/>
        <v>#DIV/0!</v>
      </c>
      <c r="AM60" s="104" t="e">
        <f t="shared" si="6"/>
        <v>#DIV/0!</v>
      </c>
      <c r="AN60" s="104" t="e">
        <f t="shared" si="6"/>
        <v>#DIV/0!</v>
      </c>
      <c r="AO60" s="104" t="e">
        <f t="shared" si="6"/>
        <v>#DIV/0!</v>
      </c>
      <c r="AP60" s="104" t="e">
        <f t="shared" si="6"/>
        <v>#DIV/0!</v>
      </c>
      <c r="AQ60" s="104" t="e">
        <f t="shared" si="6"/>
        <v>#DIV/0!</v>
      </c>
      <c r="AR60" s="104" t="e">
        <f t="shared" si="6"/>
        <v>#DIV/0!</v>
      </c>
      <c r="AS60" s="104" t="e">
        <f t="shared" si="6"/>
        <v>#DIV/0!</v>
      </c>
      <c r="AT60" s="104" t="e">
        <f t="shared" si="6"/>
        <v>#DIV/0!</v>
      </c>
      <c r="AU60" s="104" t="e">
        <f t="shared" si="6"/>
        <v>#DIV/0!</v>
      </c>
      <c r="AV60" s="104" t="e">
        <f t="shared" si="6"/>
        <v>#DIV/0!</v>
      </c>
      <c r="AW60" s="104" t="e">
        <f t="shared" si="6"/>
        <v>#DIV/0!</v>
      </c>
      <c r="AX60" s="104" t="e">
        <f t="shared" si="6"/>
        <v>#DIV/0!</v>
      </c>
      <c r="AY60" s="104" t="e">
        <f t="shared" si="6"/>
        <v>#DIV/0!</v>
      </c>
      <c r="AZ60" s="104" t="e">
        <f t="shared" si="6"/>
        <v>#DIV/0!</v>
      </c>
      <c r="BA60" s="104" t="e">
        <f t="shared" si="3"/>
        <v>#DIV/0!</v>
      </c>
    </row>
    <row r="61" spans="1:53" ht="15">
      <c r="A61" s="60">
        <v>54</v>
      </c>
      <c r="B61" s="60" t="s">
        <v>72</v>
      </c>
      <c r="C61" s="3">
        <v>0</v>
      </c>
      <c r="D61" s="3">
        <v>0</v>
      </c>
      <c r="E61" s="3">
        <v>0</v>
      </c>
      <c r="F61" s="3">
        <v>0</v>
      </c>
      <c r="G61" s="383">
        <v>18461</v>
      </c>
      <c r="H61" s="383">
        <v>0</v>
      </c>
      <c r="I61" s="383">
        <v>93057</v>
      </c>
      <c r="J61" s="371">
        <v>623854</v>
      </c>
      <c r="K61" s="371">
        <v>4343</v>
      </c>
      <c r="L61" s="371">
        <v>1728085.25</v>
      </c>
      <c r="M61" s="389">
        <v>3.04403</v>
      </c>
      <c r="N61" s="428">
        <v>1265.311070569762</v>
      </c>
      <c r="O61" s="569">
        <v>0</v>
      </c>
      <c r="P61" s="569">
        <v>0</v>
      </c>
      <c r="Q61" s="569">
        <v>0</v>
      </c>
      <c r="R61" s="570">
        <v>0</v>
      </c>
      <c r="S61" s="570">
        <v>0</v>
      </c>
      <c r="T61" s="3">
        <v>0</v>
      </c>
      <c r="U61" s="3">
        <v>0</v>
      </c>
      <c r="V61" s="3">
        <v>0</v>
      </c>
      <c r="W61" s="3">
        <v>0</v>
      </c>
      <c r="X61" s="383">
        <v>18178</v>
      </c>
      <c r="Y61" s="383">
        <v>0</v>
      </c>
      <c r="Z61" s="383">
        <v>95526</v>
      </c>
      <c r="AA61" s="371">
        <v>620081</v>
      </c>
      <c r="AB61" s="371">
        <v>0</v>
      </c>
      <c r="AC61" s="371">
        <v>1378515.3221</v>
      </c>
      <c r="AD61" s="389">
        <v>0</v>
      </c>
      <c r="AE61" s="428">
        <v>1162.1128153623101</v>
      </c>
      <c r="AF61" s="3">
        <v>0</v>
      </c>
      <c r="AG61" s="3">
        <v>0</v>
      </c>
      <c r="AH61" s="3">
        <v>0</v>
      </c>
      <c r="AI61" s="11">
        <v>0</v>
      </c>
      <c r="AJ61" s="11">
        <v>0</v>
      </c>
      <c r="AK61" s="62" t="e">
        <f t="shared" si="6"/>
        <v>#DIV/0!</v>
      </c>
      <c r="AL61" s="62" t="e">
        <f t="shared" si="6"/>
        <v>#DIV/0!</v>
      </c>
      <c r="AM61" s="62" t="e">
        <f t="shared" si="6"/>
        <v>#DIV/0!</v>
      </c>
      <c r="AN61" s="62" t="e">
        <f t="shared" si="6"/>
        <v>#DIV/0!</v>
      </c>
      <c r="AO61" s="62">
        <f t="shared" si="6"/>
        <v>1.5568269336560678</v>
      </c>
      <c r="AP61" s="62" t="e">
        <f t="shared" si="6"/>
        <v>#DIV/0!</v>
      </c>
      <c r="AQ61" s="62">
        <f t="shared" si="6"/>
        <v>-2.5846366434269203</v>
      </c>
      <c r="AR61" s="62">
        <f t="shared" si="6"/>
        <v>0.6084688935800323</v>
      </c>
      <c r="AS61" s="62" t="e">
        <f t="shared" si="6"/>
        <v>#DIV/0!</v>
      </c>
      <c r="AT61" s="62">
        <f t="shared" si="6"/>
        <v>25.35843615923491</v>
      </c>
      <c r="AU61" s="62" t="e">
        <f t="shared" si="6"/>
        <v>#DIV/0!</v>
      </c>
      <c r="AV61" s="62">
        <f t="shared" si="6"/>
        <v>8.880226931778386</v>
      </c>
      <c r="AW61" s="62" t="e">
        <f t="shared" si="6"/>
        <v>#DIV/0!</v>
      </c>
      <c r="AX61" s="62" t="e">
        <f t="shared" si="6"/>
        <v>#DIV/0!</v>
      </c>
      <c r="AY61" s="62" t="e">
        <f t="shared" si="6"/>
        <v>#DIV/0!</v>
      </c>
      <c r="AZ61" s="62" t="e">
        <f t="shared" si="6"/>
        <v>#DIV/0!</v>
      </c>
      <c r="BA61" s="62" t="e">
        <f t="shared" si="3"/>
        <v>#DIV/0!</v>
      </c>
    </row>
    <row r="62" spans="1:53" ht="15">
      <c r="A62" s="103">
        <v>55</v>
      </c>
      <c r="B62" s="103" t="s">
        <v>96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 t="e">
        <f t="shared" si="6"/>
        <v>#DIV/0!</v>
      </c>
      <c r="AL62" s="104" t="e">
        <f t="shared" si="6"/>
        <v>#DIV/0!</v>
      </c>
      <c r="AM62" s="104" t="e">
        <f t="shared" si="6"/>
        <v>#DIV/0!</v>
      </c>
      <c r="AN62" s="104" t="e">
        <f t="shared" si="6"/>
        <v>#DIV/0!</v>
      </c>
      <c r="AO62" s="104" t="e">
        <f t="shared" si="6"/>
        <v>#DIV/0!</v>
      </c>
      <c r="AP62" s="104" t="e">
        <f t="shared" si="6"/>
        <v>#DIV/0!</v>
      </c>
      <c r="AQ62" s="104" t="e">
        <f t="shared" si="6"/>
        <v>#DIV/0!</v>
      </c>
      <c r="AR62" s="104" t="e">
        <f t="shared" si="6"/>
        <v>#DIV/0!</v>
      </c>
      <c r="AS62" s="104" t="e">
        <f t="shared" si="6"/>
        <v>#DIV/0!</v>
      </c>
      <c r="AT62" s="104" t="e">
        <f t="shared" si="6"/>
        <v>#DIV/0!</v>
      </c>
      <c r="AU62" s="104" t="e">
        <f t="shared" si="6"/>
        <v>#DIV/0!</v>
      </c>
      <c r="AV62" s="104" t="e">
        <f t="shared" si="6"/>
        <v>#DIV/0!</v>
      </c>
      <c r="AW62" s="104" t="e">
        <f t="shared" si="6"/>
        <v>#DIV/0!</v>
      </c>
      <c r="AX62" s="104" t="e">
        <f t="shared" si="6"/>
        <v>#DIV/0!</v>
      </c>
      <c r="AY62" s="104" t="e">
        <f t="shared" si="6"/>
        <v>#DIV/0!</v>
      </c>
      <c r="AZ62" s="104" t="e">
        <f t="shared" si="6"/>
        <v>#DIV/0!</v>
      </c>
      <c r="BA62" s="104" t="e">
        <f t="shared" si="3"/>
        <v>#DIV/0!</v>
      </c>
    </row>
    <row r="63" spans="1:53" ht="15">
      <c r="A63" s="103">
        <v>56</v>
      </c>
      <c r="B63" s="103" t="s">
        <v>97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 t="e">
        <f t="shared" si="6"/>
        <v>#DIV/0!</v>
      </c>
      <c r="AL63" s="104" t="e">
        <f t="shared" si="6"/>
        <v>#DIV/0!</v>
      </c>
      <c r="AM63" s="104" t="e">
        <f t="shared" si="6"/>
        <v>#DIV/0!</v>
      </c>
      <c r="AN63" s="104" t="e">
        <f t="shared" si="6"/>
        <v>#DIV/0!</v>
      </c>
      <c r="AO63" s="104" t="e">
        <f t="shared" si="6"/>
        <v>#DIV/0!</v>
      </c>
      <c r="AP63" s="104" t="e">
        <f t="shared" si="6"/>
        <v>#DIV/0!</v>
      </c>
      <c r="AQ63" s="104" t="e">
        <f t="shared" si="6"/>
        <v>#DIV/0!</v>
      </c>
      <c r="AR63" s="104" t="e">
        <f t="shared" si="6"/>
        <v>#DIV/0!</v>
      </c>
      <c r="AS63" s="104" t="e">
        <f t="shared" si="6"/>
        <v>#DIV/0!</v>
      </c>
      <c r="AT63" s="104" t="e">
        <f t="shared" si="6"/>
        <v>#DIV/0!</v>
      </c>
      <c r="AU63" s="104" t="e">
        <f t="shared" si="6"/>
        <v>#DIV/0!</v>
      </c>
      <c r="AV63" s="104" t="e">
        <f t="shared" si="6"/>
        <v>#DIV/0!</v>
      </c>
      <c r="AW63" s="104" t="e">
        <f t="shared" si="6"/>
        <v>#DIV/0!</v>
      </c>
      <c r="AX63" s="104" t="e">
        <f t="shared" si="6"/>
        <v>#DIV/0!</v>
      </c>
      <c r="AY63" s="104" t="e">
        <f t="shared" si="6"/>
        <v>#DIV/0!</v>
      </c>
      <c r="AZ63" s="104" t="e">
        <f t="shared" si="6"/>
        <v>#DIV/0!</v>
      </c>
      <c r="BA63" s="104" t="e">
        <f t="shared" si="3"/>
        <v>#DIV/0!</v>
      </c>
    </row>
    <row r="64" spans="1:53" ht="15">
      <c r="A64" s="103">
        <v>57</v>
      </c>
      <c r="B64" s="103" t="s">
        <v>98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 t="e">
        <f t="shared" si="6"/>
        <v>#DIV/0!</v>
      </c>
      <c r="AL64" s="104" t="e">
        <f t="shared" si="6"/>
        <v>#DIV/0!</v>
      </c>
      <c r="AM64" s="104" t="e">
        <f t="shared" si="6"/>
        <v>#DIV/0!</v>
      </c>
      <c r="AN64" s="104" t="e">
        <f t="shared" si="6"/>
        <v>#DIV/0!</v>
      </c>
      <c r="AO64" s="104" t="e">
        <f t="shared" si="6"/>
        <v>#DIV/0!</v>
      </c>
      <c r="AP64" s="104" t="e">
        <f t="shared" si="6"/>
        <v>#DIV/0!</v>
      </c>
      <c r="AQ64" s="104" t="e">
        <f t="shared" si="6"/>
        <v>#DIV/0!</v>
      </c>
      <c r="AR64" s="104" t="e">
        <f t="shared" si="6"/>
        <v>#DIV/0!</v>
      </c>
      <c r="AS64" s="104" t="e">
        <f t="shared" si="6"/>
        <v>#DIV/0!</v>
      </c>
      <c r="AT64" s="104" t="e">
        <f t="shared" si="6"/>
        <v>#DIV/0!</v>
      </c>
      <c r="AU64" s="104" t="e">
        <f t="shared" si="6"/>
        <v>#DIV/0!</v>
      </c>
      <c r="AV64" s="104" t="e">
        <f t="shared" si="6"/>
        <v>#DIV/0!</v>
      </c>
      <c r="AW64" s="104" t="e">
        <f t="shared" si="6"/>
        <v>#DIV/0!</v>
      </c>
      <c r="AX64" s="104" t="e">
        <f t="shared" si="6"/>
        <v>#DIV/0!</v>
      </c>
      <c r="AY64" s="104" t="e">
        <f t="shared" si="6"/>
        <v>#DIV/0!</v>
      </c>
      <c r="AZ64" s="104" t="e">
        <f t="shared" si="6"/>
        <v>#DIV/0!</v>
      </c>
      <c r="BA64" s="104" t="e">
        <f t="shared" si="3"/>
        <v>#DIV/0!</v>
      </c>
    </row>
    <row r="65" spans="1:53" ht="15">
      <c r="A65" s="103">
        <v>58</v>
      </c>
      <c r="B65" s="103" t="s">
        <v>99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 t="e">
        <f t="shared" si="6"/>
        <v>#DIV/0!</v>
      </c>
      <c r="AL65" s="104" t="e">
        <f t="shared" si="6"/>
        <v>#DIV/0!</v>
      </c>
      <c r="AM65" s="104" t="e">
        <f t="shared" si="6"/>
        <v>#DIV/0!</v>
      </c>
      <c r="AN65" s="104" t="e">
        <f t="shared" si="6"/>
        <v>#DIV/0!</v>
      </c>
      <c r="AO65" s="104" t="e">
        <f t="shared" si="6"/>
        <v>#DIV/0!</v>
      </c>
      <c r="AP65" s="104" t="e">
        <f t="shared" si="6"/>
        <v>#DIV/0!</v>
      </c>
      <c r="AQ65" s="104" t="e">
        <f t="shared" si="6"/>
        <v>#DIV/0!</v>
      </c>
      <c r="AR65" s="104" t="e">
        <f t="shared" si="6"/>
        <v>#DIV/0!</v>
      </c>
      <c r="AS65" s="104" t="e">
        <f t="shared" si="6"/>
        <v>#DIV/0!</v>
      </c>
      <c r="AT65" s="104" t="e">
        <f t="shared" si="6"/>
        <v>#DIV/0!</v>
      </c>
      <c r="AU65" s="104" t="e">
        <f t="shared" si="6"/>
        <v>#DIV/0!</v>
      </c>
      <c r="AV65" s="104" t="e">
        <f t="shared" si="6"/>
        <v>#DIV/0!</v>
      </c>
      <c r="AW65" s="104" t="e">
        <f t="shared" si="6"/>
        <v>#DIV/0!</v>
      </c>
      <c r="AX65" s="104" t="e">
        <f t="shared" si="6"/>
        <v>#DIV/0!</v>
      </c>
      <c r="AY65" s="104" t="e">
        <f t="shared" si="6"/>
        <v>#DIV/0!</v>
      </c>
      <c r="AZ65" s="104" t="e">
        <f t="shared" si="6"/>
        <v>#DIV/0!</v>
      </c>
      <c r="BA65" s="104" t="e">
        <f t="shared" si="3"/>
        <v>#DIV/0!</v>
      </c>
    </row>
    <row r="66" spans="1:53" ht="15">
      <c r="A66" s="103">
        <v>59</v>
      </c>
      <c r="B66" s="103" t="s">
        <v>100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 t="e">
        <f t="shared" si="6"/>
        <v>#DIV/0!</v>
      </c>
      <c r="AL66" s="104" t="e">
        <f t="shared" si="6"/>
        <v>#DIV/0!</v>
      </c>
      <c r="AM66" s="104" t="e">
        <f t="shared" si="6"/>
        <v>#DIV/0!</v>
      </c>
      <c r="AN66" s="104" t="e">
        <f t="shared" si="6"/>
        <v>#DIV/0!</v>
      </c>
      <c r="AO66" s="104" t="e">
        <f t="shared" si="6"/>
        <v>#DIV/0!</v>
      </c>
      <c r="AP66" s="104" t="e">
        <f t="shared" si="6"/>
        <v>#DIV/0!</v>
      </c>
      <c r="AQ66" s="104" t="e">
        <f t="shared" si="6"/>
        <v>#DIV/0!</v>
      </c>
      <c r="AR66" s="104" t="e">
        <f t="shared" si="6"/>
        <v>#DIV/0!</v>
      </c>
      <c r="AS66" s="104" t="e">
        <f t="shared" si="6"/>
        <v>#DIV/0!</v>
      </c>
      <c r="AT66" s="104" t="e">
        <f t="shared" si="6"/>
        <v>#DIV/0!</v>
      </c>
      <c r="AU66" s="104" t="e">
        <f t="shared" si="6"/>
        <v>#DIV/0!</v>
      </c>
      <c r="AV66" s="104" t="e">
        <f t="shared" si="6"/>
        <v>#DIV/0!</v>
      </c>
      <c r="AW66" s="104" t="e">
        <f t="shared" si="6"/>
        <v>#DIV/0!</v>
      </c>
      <c r="AX66" s="104" t="e">
        <f t="shared" si="6"/>
        <v>#DIV/0!</v>
      </c>
      <c r="AY66" s="104" t="e">
        <f t="shared" si="6"/>
        <v>#DIV/0!</v>
      </c>
      <c r="AZ66" s="104" t="e">
        <f t="shared" si="6"/>
        <v>#DIV/0!</v>
      </c>
      <c r="BA66" s="104" t="e">
        <f t="shared" si="3"/>
        <v>#DIV/0!</v>
      </c>
    </row>
    <row r="67" spans="1:53" ht="15">
      <c r="A67" s="103">
        <v>60</v>
      </c>
      <c r="B67" s="103" t="s">
        <v>101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 t="e">
        <f t="shared" si="6"/>
        <v>#DIV/0!</v>
      </c>
      <c r="AL67" s="104" t="e">
        <f t="shared" si="6"/>
        <v>#DIV/0!</v>
      </c>
      <c r="AM67" s="104" t="e">
        <f t="shared" si="6"/>
        <v>#DIV/0!</v>
      </c>
      <c r="AN67" s="104" t="e">
        <f t="shared" si="6"/>
        <v>#DIV/0!</v>
      </c>
      <c r="AO67" s="104" t="e">
        <f t="shared" si="6"/>
        <v>#DIV/0!</v>
      </c>
      <c r="AP67" s="104" t="e">
        <f t="shared" si="6"/>
        <v>#DIV/0!</v>
      </c>
      <c r="AQ67" s="104" t="e">
        <f t="shared" si="6"/>
        <v>#DIV/0!</v>
      </c>
      <c r="AR67" s="104" t="e">
        <f t="shared" si="6"/>
        <v>#DIV/0!</v>
      </c>
      <c r="AS67" s="104" t="e">
        <f t="shared" si="6"/>
        <v>#DIV/0!</v>
      </c>
      <c r="AT67" s="104" t="e">
        <f t="shared" si="6"/>
        <v>#DIV/0!</v>
      </c>
      <c r="AU67" s="104" t="e">
        <f t="shared" si="6"/>
        <v>#DIV/0!</v>
      </c>
      <c r="AV67" s="104" t="e">
        <f t="shared" si="6"/>
        <v>#DIV/0!</v>
      </c>
      <c r="AW67" s="104" t="e">
        <f t="shared" si="6"/>
        <v>#DIV/0!</v>
      </c>
      <c r="AX67" s="104" t="e">
        <f t="shared" si="6"/>
        <v>#DIV/0!</v>
      </c>
      <c r="AY67" s="104" t="e">
        <f t="shared" si="6"/>
        <v>#DIV/0!</v>
      </c>
      <c r="AZ67" s="104" t="e">
        <f t="shared" si="6"/>
        <v>#DIV/0!</v>
      </c>
      <c r="BA67" s="104" t="e">
        <f t="shared" si="3"/>
        <v>#DIV/0!</v>
      </c>
    </row>
    <row r="68" spans="1:53" ht="15">
      <c r="A68" s="103">
        <v>61</v>
      </c>
      <c r="B68" s="103" t="s">
        <v>102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4" t="e">
        <f t="shared" si="6"/>
        <v>#DIV/0!</v>
      </c>
      <c r="AL68" s="104" t="e">
        <f t="shared" si="6"/>
        <v>#DIV/0!</v>
      </c>
      <c r="AM68" s="104" t="e">
        <f t="shared" si="6"/>
        <v>#DIV/0!</v>
      </c>
      <c r="AN68" s="104" t="e">
        <f t="shared" si="6"/>
        <v>#DIV/0!</v>
      </c>
      <c r="AO68" s="104" t="e">
        <f t="shared" si="6"/>
        <v>#DIV/0!</v>
      </c>
      <c r="AP68" s="104" t="e">
        <f t="shared" si="6"/>
        <v>#DIV/0!</v>
      </c>
      <c r="AQ68" s="104" t="e">
        <f t="shared" si="6"/>
        <v>#DIV/0!</v>
      </c>
      <c r="AR68" s="104" t="e">
        <f t="shared" si="6"/>
        <v>#DIV/0!</v>
      </c>
      <c r="AS68" s="104" t="e">
        <f t="shared" si="6"/>
        <v>#DIV/0!</v>
      </c>
      <c r="AT68" s="104" t="e">
        <f t="shared" si="6"/>
        <v>#DIV/0!</v>
      </c>
      <c r="AU68" s="104" t="e">
        <f t="shared" si="6"/>
        <v>#DIV/0!</v>
      </c>
      <c r="AV68" s="104" t="e">
        <f t="shared" si="6"/>
        <v>#DIV/0!</v>
      </c>
      <c r="AW68" s="104" t="e">
        <f t="shared" si="6"/>
        <v>#DIV/0!</v>
      </c>
      <c r="AX68" s="104" t="e">
        <f t="shared" si="6"/>
        <v>#DIV/0!</v>
      </c>
      <c r="AY68" s="104" t="e">
        <f t="shared" si="6"/>
        <v>#DIV/0!</v>
      </c>
      <c r="AZ68" s="104" t="e">
        <f t="shared" si="6"/>
        <v>#DIV/0!</v>
      </c>
      <c r="BA68" s="104" t="e">
        <f t="shared" si="3"/>
        <v>#DIV/0!</v>
      </c>
    </row>
    <row r="69" spans="1:53" ht="15">
      <c r="A69" s="103">
        <v>62</v>
      </c>
      <c r="B69" s="103" t="s">
        <v>103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 t="e">
        <f t="shared" si="6"/>
        <v>#DIV/0!</v>
      </c>
      <c r="AL69" s="104" t="e">
        <f t="shared" si="6"/>
        <v>#DIV/0!</v>
      </c>
      <c r="AM69" s="104" t="e">
        <f t="shared" si="6"/>
        <v>#DIV/0!</v>
      </c>
      <c r="AN69" s="104" t="e">
        <f t="shared" si="6"/>
        <v>#DIV/0!</v>
      </c>
      <c r="AO69" s="104" t="e">
        <f t="shared" si="6"/>
        <v>#DIV/0!</v>
      </c>
      <c r="AP69" s="104" t="e">
        <f t="shared" si="6"/>
        <v>#DIV/0!</v>
      </c>
      <c r="AQ69" s="104" t="e">
        <f t="shared" si="6"/>
        <v>#DIV/0!</v>
      </c>
      <c r="AR69" s="104" t="e">
        <f t="shared" si="6"/>
        <v>#DIV/0!</v>
      </c>
      <c r="AS69" s="104" t="e">
        <f t="shared" si="6"/>
        <v>#DIV/0!</v>
      </c>
      <c r="AT69" s="104" t="e">
        <f t="shared" si="6"/>
        <v>#DIV/0!</v>
      </c>
      <c r="AU69" s="104" t="e">
        <f t="shared" si="6"/>
        <v>#DIV/0!</v>
      </c>
      <c r="AV69" s="104" t="e">
        <f t="shared" si="6"/>
        <v>#DIV/0!</v>
      </c>
      <c r="AW69" s="104" t="e">
        <f t="shared" si="6"/>
        <v>#DIV/0!</v>
      </c>
      <c r="AX69" s="104" t="e">
        <f t="shared" si="6"/>
        <v>#DIV/0!</v>
      </c>
      <c r="AY69" s="104" t="e">
        <f t="shared" si="6"/>
        <v>#DIV/0!</v>
      </c>
      <c r="AZ69" s="104" t="e">
        <f t="shared" si="6"/>
        <v>#DIV/0!</v>
      </c>
      <c r="BA69" s="104" t="e">
        <f t="shared" si="3"/>
        <v>#DIV/0!</v>
      </c>
    </row>
    <row r="70" spans="1:53" ht="15">
      <c r="A70" s="60">
        <v>63</v>
      </c>
      <c r="B70" s="60" t="s">
        <v>73</v>
      </c>
      <c r="C70" s="384">
        <v>0</v>
      </c>
      <c r="D70" s="383">
        <v>0</v>
      </c>
      <c r="E70" s="383"/>
      <c r="F70" s="383">
        <v>0</v>
      </c>
      <c r="G70" s="383">
        <v>0</v>
      </c>
      <c r="H70" s="383">
        <v>0</v>
      </c>
      <c r="I70" s="383">
        <v>0</v>
      </c>
      <c r="J70" s="371">
        <v>0</v>
      </c>
      <c r="K70" s="371">
        <v>0</v>
      </c>
      <c r="L70" s="371">
        <v>0</v>
      </c>
      <c r="M70" s="371">
        <v>0</v>
      </c>
      <c r="N70" s="371">
        <v>0</v>
      </c>
      <c r="O70" s="371">
        <v>12443</v>
      </c>
      <c r="P70" s="369">
        <v>2346</v>
      </c>
      <c r="Q70" s="368">
        <v>1658</v>
      </c>
      <c r="R70" s="370">
        <v>1.336004752</v>
      </c>
      <c r="S70" s="370">
        <v>0.435459147</v>
      </c>
      <c r="T70" s="384">
        <v>0</v>
      </c>
      <c r="U70" s="383">
        <v>0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71">
        <v>2148</v>
      </c>
      <c r="AB70" s="371">
        <v>0</v>
      </c>
      <c r="AC70" s="371">
        <v>0</v>
      </c>
      <c r="AD70" s="371">
        <v>0</v>
      </c>
      <c r="AE70" s="371">
        <v>0</v>
      </c>
      <c r="AF70" s="371">
        <v>15456</v>
      </c>
      <c r="AG70" s="369">
        <v>4100</v>
      </c>
      <c r="AH70" s="368">
        <v>2657</v>
      </c>
      <c r="AI70" s="370">
        <v>2.429484929999999</v>
      </c>
      <c r="AJ70" s="370">
        <v>0.8255386480000001</v>
      </c>
      <c r="AK70" s="70" t="e">
        <f t="shared" si="6"/>
        <v>#DIV/0!</v>
      </c>
      <c r="AL70" s="62" t="e">
        <f t="shared" si="6"/>
        <v>#DIV/0!</v>
      </c>
      <c r="AM70" s="70" t="e">
        <f t="shared" si="6"/>
        <v>#DIV/0!</v>
      </c>
      <c r="AN70" s="62" t="e">
        <f t="shared" si="6"/>
        <v>#DIV/0!</v>
      </c>
      <c r="AO70" s="62" t="e">
        <f t="shared" si="6"/>
        <v>#DIV/0!</v>
      </c>
      <c r="AP70" s="62" t="e">
        <f t="shared" si="6"/>
        <v>#DIV/0!</v>
      </c>
      <c r="AQ70" s="62" t="e">
        <f t="shared" si="6"/>
        <v>#DIV/0!</v>
      </c>
      <c r="AR70" s="70">
        <f t="shared" si="6"/>
        <v>-100</v>
      </c>
      <c r="AS70" s="62" t="e">
        <f t="shared" si="6"/>
        <v>#DIV/0!</v>
      </c>
      <c r="AT70" s="102" t="e">
        <f t="shared" si="6"/>
        <v>#DIV/0!</v>
      </c>
      <c r="AU70" s="102" t="e">
        <f t="shared" si="6"/>
        <v>#DIV/0!</v>
      </c>
      <c r="AV70" s="102" t="e">
        <f t="shared" si="6"/>
        <v>#DIV/0!</v>
      </c>
      <c r="AW70" s="102">
        <f t="shared" si="6"/>
        <v>-19.49404761904762</v>
      </c>
      <c r="AX70" s="70">
        <f t="shared" si="6"/>
        <v>-42.78048780487805</v>
      </c>
      <c r="AY70" s="70">
        <f t="shared" si="6"/>
        <v>-37.59879563417388</v>
      </c>
      <c r="AZ70" s="70">
        <f t="shared" si="6"/>
        <v>-45.008724462431616</v>
      </c>
      <c r="BA70" s="70">
        <f t="shared" si="3"/>
        <v>-47.25151292977383</v>
      </c>
    </row>
    <row r="71" spans="1:53" ht="15">
      <c r="A71" s="103">
        <v>64</v>
      </c>
      <c r="B71" s="103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4" t="e">
        <f aca="true" t="shared" si="7" ref="AK71:AZ86">(C71-T71)/T71*100</f>
        <v>#DIV/0!</v>
      </c>
      <c r="AL71" s="104" t="e">
        <f t="shared" si="7"/>
        <v>#DIV/0!</v>
      </c>
      <c r="AM71" s="104" t="e">
        <f t="shared" si="7"/>
        <v>#DIV/0!</v>
      </c>
      <c r="AN71" s="104" t="e">
        <f t="shared" si="7"/>
        <v>#DIV/0!</v>
      </c>
      <c r="AO71" s="104" t="e">
        <f t="shared" si="7"/>
        <v>#DIV/0!</v>
      </c>
      <c r="AP71" s="104" t="e">
        <f t="shared" si="7"/>
        <v>#DIV/0!</v>
      </c>
      <c r="AQ71" s="104" t="e">
        <f t="shared" si="7"/>
        <v>#DIV/0!</v>
      </c>
      <c r="AR71" s="104" t="e">
        <f t="shared" si="7"/>
        <v>#DIV/0!</v>
      </c>
      <c r="AS71" s="104" t="e">
        <f t="shared" si="7"/>
        <v>#DIV/0!</v>
      </c>
      <c r="AT71" s="104" t="e">
        <f t="shared" si="7"/>
        <v>#DIV/0!</v>
      </c>
      <c r="AU71" s="104" t="e">
        <f t="shared" si="7"/>
        <v>#DIV/0!</v>
      </c>
      <c r="AV71" s="104" t="e">
        <f t="shared" si="7"/>
        <v>#DIV/0!</v>
      </c>
      <c r="AW71" s="104" t="e">
        <f t="shared" si="7"/>
        <v>#DIV/0!</v>
      </c>
      <c r="AX71" s="104" t="e">
        <f t="shared" si="7"/>
        <v>#DIV/0!</v>
      </c>
      <c r="AY71" s="104" t="e">
        <f t="shared" si="7"/>
        <v>#DIV/0!</v>
      </c>
      <c r="AZ71" s="104" t="e">
        <f t="shared" si="7"/>
        <v>#DIV/0!</v>
      </c>
      <c r="BA71" s="104" t="e">
        <f t="shared" si="3"/>
        <v>#DIV/0!</v>
      </c>
    </row>
    <row r="72" spans="1:53" ht="15">
      <c r="A72" s="103">
        <v>65</v>
      </c>
      <c r="B72" s="103" t="s">
        <v>105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4" t="e">
        <f t="shared" si="7"/>
        <v>#DIV/0!</v>
      </c>
      <c r="AL72" s="104" t="e">
        <f t="shared" si="7"/>
        <v>#DIV/0!</v>
      </c>
      <c r="AM72" s="104" t="e">
        <f t="shared" si="7"/>
        <v>#DIV/0!</v>
      </c>
      <c r="AN72" s="104" t="e">
        <f t="shared" si="7"/>
        <v>#DIV/0!</v>
      </c>
      <c r="AO72" s="104" t="e">
        <f t="shared" si="7"/>
        <v>#DIV/0!</v>
      </c>
      <c r="AP72" s="104" t="e">
        <f t="shared" si="7"/>
        <v>#DIV/0!</v>
      </c>
      <c r="AQ72" s="104" t="e">
        <f t="shared" si="7"/>
        <v>#DIV/0!</v>
      </c>
      <c r="AR72" s="104" t="e">
        <f t="shared" si="7"/>
        <v>#DIV/0!</v>
      </c>
      <c r="AS72" s="104" t="e">
        <f t="shared" si="7"/>
        <v>#DIV/0!</v>
      </c>
      <c r="AT72" s="104" t="e">
        <f t="shared" si="7"/>
        <v>#DIV/0!</v>
      </c>
      <c r="AU72" s="104" t="e">
        <f t="shared" si="7"/>
        <v>#DIV/0!</v>
      </c>
      <c r="AV72" s="104" t="e">
        <f t="shared" si="7"/>
        <v>#DIV/0!</v>
      </c>
      <c r="AW72" s="104" t="e">
        <f t="shared" si="7"/>
        <v>#DIV/0!</v>
      </c>
      <c r="AX72" s="104" t="e">
        <f t="shared" si="7"/>
        <v>#DIV/0!</v>
      </c>
      <c r="AY72" s="104" t="e">
        <f t="shared" si="7"/>
        <v>#DIV/0!</v>
      </c>
      <c r="AZ72" s="104" t="e">
        <f t="shared" si="7"/>
        <v>#DIV/0!</v>
      </c>
      <c r="BA72" s="104" t="e">
        <f t="shared" si="3"/>
        <v>#DIV/0!</v>
      </c>
    </row>
    <row r="73" spans="1:53" ht="15">
      <c r="A73" s="103">
        <v>66</v>
      </c>
      <c r="B73" s="103" t="s">
        <v>106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4" t="e">
        <f t="shared" si="7"/>
        <v>#DIV/0!</v>
      </c>
      <c r="AL73" s="104" t="e">
        <f t="shared" si="7"/>
        <v>#DIV/0!</v>
      </c>
      <c r="AM73" s="104" t="e">
        <f t="shared" si="7"/>
        <v>#DIV/0!</v>
      </c>
      <c r="AN73" s="104" t="e">
        <f t="shared" si="7"/>
        <v>#DIV/0!</v>
      </c>
      <c r="AO73" s="104" t="e">
        <f t="shared" si="7"/>
        <v>#DIV/0!</v>
      </c>
      <c r="AP73" s="104" t="e">
        <f t="shared" si="7"/>
        <v>#DIV/0!</v>
      </c>
      <c r="AQ73" s="104" t="e">
        <f t="shared" si="7"/>
        <v>#DIV/0!</v>
      </c>
      <c r="AR73" s="104" t="e">
        <f t="shared" si="7"/>
        <v>#DIV/0!</v>
      </c>
      <c r="AS73" s="104" t="e">
        <f t="shared" si="7"/>
        <v>#DIV/0!</v>
      </c>
      <c r="AT73" s="104" t="e">
        <f t="shared" si="7"/>
        <v>#DIV/0!</v>
      </c>
      <c r="AU73" s="104" t="e">
        <f t="shared" si="7"/>
        <v>#DIV/0!</v>
      </c>
      <c r="AV73" s="104" t="e">
        <f t="shared" si="7"/>
        <v>#DIV/0!</v>
      </c>
      <c r="AW73" s="104" t="e">
        <f t="shared" si="7"/>
        <v>#DIV/0!</v>
      </c>
      <c r="AX73" s="104" t="e">
        <f t="shared" si="7"/>
        <v>#DIV/0!</v>
      </c>
      <c r="AY73" s="104" t="e">
        <f t="shared" si="7"/>
        <v>#DIV/0!</v>
      </c>
      <c r="AZ73" s="104" t="e">
        <f t="shared" si="7"/>
        <v>#DIV/0!</v>
      </c>
      <c r="BA73" s="104" t="e">
        <f t="shared" si="3"/>
        <v>#DIV/0!</v>
      </c>
    </row>
    <row r="74" spans="1:53" ht="15">
      <c r="A74" s="60">
        <v>67</v>
      </c>
      <c r="B74" s="60" t="s">
        <v>74</v>
      </c>
      <c r="C74" s="447">
        <v>700</v>
      </c>
      <c r="D74" s="445">
        <v>0</v>
      </c>
      <c r="E74" s="445">
        <v>58</v>
      </c>
      <c r="F74" s="445">
        <v>642</v>
      </c>
      <c r="G74" s="450">
        <v>11073</v>
      </c>
      <c r="H74" s="445">
        <v>0</v>
      </c>
      <c r="I74" s="450">
        <v>7789</v>
      </c>
      <c r="J74" s="444">
        <v>2321063</v>
      </c>
      <c r="K74" s="445">
        <v>27958</v>
      </c>
      <c r="L74" s="448">
        <v>6909415</v>
      </c>
      <c r="M74" s="446">
        <v>21.921286377</v>
      </c>
      <c r="N74" s="446">
        <v>1838.544250874</v>
      </c>
      <c r="O74" s="444">
        <v>2136387</v>
      </c>
      <c r="P74" s="444">
        <v>3431507</v>
      </c>
      <c r="Q74" s="444">
        <v>1629104</v>
      </c>
      <c r="R74" s="449">
        <v>1162.95</v>
      </c>
      <c r="S74" s="444">
        <v>328.6</v>
      </c>
      <c r="T74" s="447">
        <v>701</v>
      </c>
      <c r="U74" s="445">
        <v>0</v>
      </c>
      <c r="V74" s="445">
        <v>58</v>
      </c>
      <c r="W74" s="445">
        <v>643</v>
      </c>
      <c r="X74" s="450">
        <v>10920</v>
      </c>
      <c r="Y74" s="445">
        <v>0</v>
      </c>
      <c r="Z74" s="450">
        <v>7798</v>
      </c>
      <c r="AA74" s="444">
        <v>2313672</v>
      </c>
      <c r="AB74" s="445">
        <v>27228</v>
      </c>
      <c r="AC74" s="448">
        <v>6283870</v>
      </c>
      <c r="AD74" s="446">
        <v>21.603444977745003</v>
      </c>
      <c r="AE74" s="446">
        <v>1725.5539127680001</v>
      </c>
      <c r="AF74" s="444">
        <v>2125411</v>
      </c>
      <c r="AG74" s="444">
        <v>3525685</v>
      </c>
      <c r="AH74" s="444">
        <v>1551096</v>
      </c>
      <c r="AI74" s="449">
        <v>1239.8073813575552</v>
      </c>
      <c r="AJ74" s="444">
        <v>314.39</v>
      </c>
      <c r="AK74" s="62">
        <f t="shared" si="7"/>
        <v>-0.14265335235378032</v>
      </c>
      <c r="AL74" s="62" t="e">
        <f t="shared" si="7"/>
        <v>#DIV/0!</v>
      </c>
      <c r="AM74" s="62">
        <f t="shared" si="7"/>
        <v>0</v>
      </c>
      <c r="AN74" s="62">
        <f t="shared" si="7"/>
        <v>-0.15552099533437014</v>
      </c>
      <c r="AO74" s="62">
        <f t="shared" si="7"/>
        <v>1.4010989010989012</v>
      </c>
      <c r="AP74" s="62" t="e">
        <f t="shared" si="7"/>
        <v>#DIV/0!</v>
      </c>
      <c r="AQ74" s="62">
        <f t="shared" si="7"/>
        <v>-0.11541420877147987</v>
      </c>
      <c r="AR74" s="62">
        <f t="shared" si="7"/>
        <v>0.31944891064939196</v>
      </c>
      <c r="AS74" s="62">
        <f t="shared" si="7"/>
        <v>2.681063610988688</v>
      </c>
      <c r="AT74" s="62">
        <f t="shared" si="7"/>
        <v>9.954773093650887</v>
      </c>
      <c r="AU74" s="62">
        <f t="shared" si="7"/>
        <v>1.47125330974956</v>
      </c>
      <c r="AV74" s="62">
        <f t="shared" si="7"/>
        <v>6.54806188725506</v>
      </c>
      <c r="AW74" s="62">
        <f t="shared" si="7"/>
        <v>0.516417765787417</v>
      </c>
      <c r="AX74" s="62">
        <f t="shared" si="7"/>
        <v>-2.671197228340025</v>
      </c>
      <c r="AY74" s="62">
        <f t="shared" si="7"/>
        <v>5.029218049688736</v>
      </c>
      <c r="AZ74" s="62">
        <f t="shared" si="7"/>
        <v>-6.199138875379045</v>
      </c>
      <c r="BA74" s="62">
        <f t="shared" si="3"/>
        <v>4.519863863354444</v>
      </c>
    </row>
    <row r="75" spans="1:53" ht="15">
      <c r="A75" s="103">
        <v>68</v>
      </c>
      <c r="B75" s="103" t="s">
        <v>107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 t="e">
        <f t="shared" si="7"/>
        <v>#DIV/0!</v>
      </c>
      <c r="AL75" s="104" t="e">
        <f t="shared" si="7"/>
        <v>#DIV/0!</v>
      </c>
      <c r="AM75" s="104" t="e">
        <f t="shared" si="7"/>
        <v>#DIV/0!</v>
      </c>
      <c r="AN75" s="104" t="e">
        <f t="shared" si="7"/>
        <v>#DIV/0!</v>
      </c>
      <c r="AO75" s="104" t="e">
        <f t="shared" si="7"/>
        <v>#DIV/0!</v>
      </c>
      <c r="AP75" s="104" t="e">
        <f t="shared" si="7"/>
        <v>#DIV/0!</v>
      </c>
      <c r="AQ75" s="104" t="e">
        <f t="shared" si="7"/>
        <v>#DIV/0!</v>
      </c>
      <c r="AR75" s="104" t="e">
        <f t="shared" si="7"/>
        <v>#DIV/0!</v>
      </c>
      <c r="AS75" s="104" t="e">
        <f t="shared" si="7"/>
        <v>#DIV/0!</v>
      </c>
      <c r="AT75" s="104" t="e">
        <f t="shared" si="7"/>
        <v>#DIV/0!</v>
      </c>
      <c r="AU75" s="104" t="e">
        <f t="shared" si="7"/>
        <v>#DIV/0!</v>
      </c>
      <c r="AV75" s="104" t="e">
        <f t="shared" si="7"/>
        <v>#DIV/0!</v>
      </c>
      <c r="AW75" s="104" t="e">
        <f t="shared" si="7"/>
        <v>#DIV/0!</v>
      </c>
      <c r="AX75" s="104" t="e">
        <f t="shared" si="7"/>
        <v>#DIV/0!</v>
      </c>
      <c r="AY75" s="104" t="e">
        <f t="shared" si="7"/>
        <v>#DIV/0!</v>
      </c>
      <c r="AZ75" s="104" t="e">
        <f t="shared" si="7"/>
        <v>#DIV/0!</v>
      </c>
      <c r="BA75" s="104" t="e">
        <f t="shared" si="3"/>
        <v>#DIV/0!</v>
      </c>
    </row>
    <row r="76" spans="1:53" ht="15">
      <c r="A76" s="60">
        <v>69</v>
      </c>
      <c r="B76" s="60" t="s">
        <v>75</v>
      </c>
      <c r="C76" s="290">
        <v>67</v>
      </c>
      <c r="D76" s="290">
        <v>0</v>
      </c>
      <c r="E76" s="290">
        <v>13</v>
      </c>
      <c r="F76" s="290">
        <v>54</v>
      </c>
      <c r="G76" s="290">
        <v>0</v>
      </c>
      <c r="H76" s="290">
        <v>0</v>
      </c>
      <c r="I76" s="290">
        <v>0</v>
      </c>
      <c r="J76" s="292">
        <v>0</v>
      </c>
      <c r="K76" s="290">
        <v>0</v>
      </c>
      <c r="L76" s="290">
        <v>0</v>
      </c>
      <c r="M76" s="291">
        <v>0</v>
      </c>
      <c r="N76" s="291">
        <v>0</v>
      </c>
      <c r="O76" s="151">
        <v>86005</v>
      </c>
      <c r="P76" s="151">
        <v>192531</v>
      </c>
      <c r="Q76" s="151">
        <v>93925</v>
      </c>
      <c r="R76" s="152">
        <v>73.06</v>
      </c>
      <c r="S76" s="152">
        <v>17.05</v>
      </c>
      <c r="T76" s="290">
        <v>66</v>
      </c>
      <c r="U76" s="290">
        <v>0</v>
      </c>
      <c r="V76" s="290">
        <v>13</v>
      </c>
      <c r="W76" s="290">
        <v>53</v>
      </c>
      <c r="X76" s="290">
        <v>0</v>
      </c>
      <c r="Y76" s="290">
        <v>0</v>
      </c>
      <c r="Z76" s="290">
        <v>0</v>
      </c>
      <c r="AA76" s="292">
        <v>0</v>
      </c>
      <c r="AB76" s="290">
        <v>0</v>
      </c>
      <c r="AC76" s="290">
        <v>0</v>
      </c>
      <c r="AD76" s="291">
        <v>0</v>
      </c>
      <c r="AE76" s="291">
        <v>0</v>
      </c>
      <c r="AF76" s="151">
        <v>85308</v>
      </c>
      <c r="AG76" s="151">
        <v>194870</v>
      </c>
      <c r="AH76" s="151">
        <v>88332</v>
      </c>
      <c r="AI76" s="152">
        <v>75.8</v>
      </c>
      <c r="AJ76" s="152">
        <v>16.34</v>
      </c>
      <c r="AK76" s="62">
        <f t="shared" si="7"/>
        <v>1.5151515151515151</v>
      </c>
      <c r="AL76" s="62" t="e">
        <f t="shared" si="7"/>
        <v>#DIV/0!</v>
      </c>
      <c r="AM76" s="62">
        <f t="shared" si="7"/>
        <v>0</v>
      </c>
      <c r="AN76" s="62">
        <f t="shared" si="7"/>
        <v>1.8867924528301887</v>
      </c>
      <c r="AO76" s="62" t="e">
        <f t="shared" si="7"/>
        <v>#DIV/0!</v>
      </c>
      <c r="AP76" s="62" t="e">
        <f t="shared" si="7"/>
        <v>#DIV/0!</v>
      </c>
      <c r="AQ76" s="62" t="e">
        <f t="shared" si="7"/>
        <v>#DIV/0!</v>
      </c>
      <c r="AR76" s="62" t="e">
        <f t="shared" si="7"/>
        <v>#DIV/0!</v>
      </c>
      <c r="AS76" s="62" t="e">
        <f t="shared" si="7"/>
        <v>#DIV/0!</v>
      </c>
      <c r="AT76" s="62" t="e">
        <f t="shared" si="7"/>
        <v>#DIV/0!</v>
      </c>
      <c r="AU76" s="62" t="e">
        <f t="shared" si="7"/>
        <v>#DIV/0!</v>
      </c>
      <c r="AV76" s="62" t="e">
        <f t="shared" si="7"/>
        <v>#DIV/0!</v>
      </c>
      <c r="AW76" s="62">
        <f t="shared" si="7"/>
        <v>0.8170394335818447</v>
      </c>
      <c r="AX76" s="62">
        <f t="shared" si="7"/>
        <v>-1.2002873710678914</v>
      </c>
      <c r="AY76" s="62">
        <f t="shared" si="7"/>
        <v>6.331793687451887</v>
      </c>
      <c r="AZ76" s="62">
        <f t="shared" si="7"/>
        <v>-3.6147757255936606</v>
      </c>
      <c r="BA76" s="62">
        <f t="shared" si="3"/>
        <v>4.345165238678097</v>
      </c>
    </row>
    <row r="77" spans="1:53" ht="15">
      <c r="A77" s="60">
        <v>70</v>
      </c>
      <c r="B77" s="60" t="s">
        <v>76</v>
      </c>
      <c r="C77" s="46">
        <v>36</v>
      </c>
      <c r="D77" s="46">
        <v>0</v>
      </c>
      <c r="E77" s="425">
        <v>5</v>
      </c>
      <c r="F77" s="46">
        <v>31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26">
        <v>6339</v>
      </c>
      <c r="P77" s="425">
        <v>26291</v>
      </c>
      <c r="Q77" s="425">
        <v>3346</v>
      </c>
      <c r="R77" s="427">
        <v>6.31</v>
      </c>
      <c r="S77" s="427">
        <v>0.769</v>
      </c>
      <c r="T77" s="46">
        <v>36</v>
      </c>
      <c r="U77" s="46">
        <v>0</v>
      </c>
      <c r="V77" s="425">
        <v>5</v>
      </c>
      <c r="W77" s="46">
        <v>31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26">
        <v>6815</v>
      </c>
      <c r="AG77" s="425">
        <v>27304</v>
      </c>
      <c r="AH77" s="425">
        <v>2779</v>
      </c>
      <c r="AI77" s="427">
        <v>6.69</v>
      </c>
      <c r="AJ77" s="427">
        <v>0.7153</v>
      </c>
      <c r="AK77" s="62">
        <f t="shared" si="7"/>
        <v>0</v>
      </c>
      <c r="AL77" s="62" t="e">
        <f t="shared" si="7"/>
        <v>#DIV/0!</v>
      </c>
      <c r="AM77" s="62">
        <f t="shared" si="7"/>
        <v>0</v>
      </c>
      <c r="AN77" s="62">
        <f t="shared" si="7"/>
        <v>0</v>
      </c>
      <c r="AO77" s="62" t="e">
        <f t="shared" si="7"/>
        <v>#DIV/0!</v>
      </c>
      <c r="AP77" s="62" t="e">
        <f t="shared" si="7"/>
        <v>#DIV/0!</v>
      </c>
      <c r="AQ77" s="62" t="e">
        <f t="shared" si="7"/>
        <v>#DIV/0!</v>
      </c>
      <c r="AR77" s="62" t="e">
        <f t="shared" si="7"/>
        <v>#DIV/0!</v>
      </c>
      <c r="AS77" s="62" t="e">
        <f t="shared" si="7"/>
        <v>#DIV/0!</v>
      </c>
      <c r="AT77" s="62" t="e">
        <f t="shared" si="7"/>
        <v>#DIV/0!</v>
      </c>
      <c r="AU77" s="62" t="e">
        <f t="shared" si="7"/>
        <v>#DIV/0!</v>
      </c>
      <c r="AV77" s="62" t="e">
        <f t="shared" si="7"/>
        <v>#DIV/0!</v>
      </c>
      <c r="AW77" s="62">
        <f t="shared" si="7"/>
        <v>-6.98459280997799</v>
      </c>
      <c r="AX77" s="62">
        <f t="shared" si="7"/>
        <v>-3.7100791092880163</v>
      </c>
      <c r="AY77" s="62">
        <f t="shared" si="7"/>
        <v>20.40302267002519</v>
      </c>
      <c r="AZ77" s="62">
        <f t="shared" si="7"/>
        <v>-5.680119581464884</v>
      </c>
      <c r="BA77" s="62">
        <f t="shared" si="3"/>
        <v>7.507339577799519</v>
      </c>
    </row>
    <row r="78" spans="1:53" ht="15">
      <c r="A78" s="60">
        <v>71</v>
      </c>
      <c r="B78" s="60" t="s">
        <v>77</v>
      </c>
      <c r="C78" s="498">
        <v>143</v>
      </c>
      <c r="D78" s="498">
        <v>0</v>
      </c>
      <c r="E78" s="498">
        <v>70</v>
      </c>
      <c r="F78" s="498">
        <v>73</v>
      </c>
      <c r="G78" s="498">
        <v>9028</v>
      </c>
      <c r="H78" s="498">
        <v>5037</v>
      </c>
      <c r="I78" s="498">
        <v>14065</v>
      </c>
      <c r="J78" s="498">
        <v>572392</v>
      </c>
      <c r="K78" s="498">
        <v>3105</v>
      </c>
      <c r="L78" s="498">
        <v>1087654</v>
      </c>
      <c r="M78" s="498">
        <v>2.07</v>
      </c>
      <c r="N78" s="498">
        <v>298.13</v>
      </c>
      <c r="O78" s="498">
        <v>469462</v>
      </c>
      <c r="P78" s="498">
        <v>444794</v>
      </c>
      <c r="Q78" s="498">
        <v>295860</v>
      </c>
      <c r="R78" s="498">
        <v>199.92</v>
      </c>
      <c r="S78" s="498">
        <v>69.21</v>
      </c>
      <c r="T78" s="498">
        <v>143</v>
      </c>
      <c r="U78" s="498">
        <v>0</v>
      </c>
      <c r="V78" s="498">
        <v>70</v>
      </c>
      <c r="W78" s="498">
        <v>73</v>
      </c>
      <c r="X78" s="498">
        <v>9199</v>
      </c>
      <c r="Y78" s="498">
        <v>6727</v>
      </c>
      <c r="Z78" s="498">
        <v>15926</v>
      </c>
      <c r="AA78" s="498">
        <v>579186</v>
      </c>
      <c r="AB78" s="498">
        <v>3113</v>
      </c>
      <c r="AC78" s="498">
        <v>1041589</v>
      </c>
      <c r="AD78" s="498">
        <v>2.1962303040000006</v>
      </c>
      <c r="AE78" s="498">
        <v>295.19990543200424</v>
      </c>
      <c r="AF78" s="498">
        <v>472443</v>
      </c>
      <c r="AG78" s="498">
        <v>443659</v>
      </c>
      <c r="AH78" s="498">
        <v>261233</v>
      </c>
      <c r="AI78" s="498">
        <v>203.186473208</v>
      </c>
      <c r="AJ78" s="498">
        <v>61.508362677</v>
      </c>
      <c r="AK78" s="62">
        <f t="shared" si="7"/>
        <v>0</v>
      </c>
      <c r="AL78" s="62" t="e">
        <f t="shared" si="7"/>
        <v>#DIV/0!</v>
      </c>
      <c r="AM78" s="62">
        <f t="shared" si="7"/>
        <v>0</v>
      </c>
      <c r="AN78" s="62">
        <f t="shared" si="7"/>
        <v>0</v>
      </c>
      <c r="AO78" s="62">
        <f t="shared" si="7"/>
        <v>-1.858897706272421</v>
      </c>
      <c r="AP78" s="70">
        <f t="shared" si="7"/>
        <v>-25.12264010703137</v>
      </c>
      <c r="AQ78" s="62">
        <f t="shared" si="7"/>
        <v>-11.685294487002386</v>
      </c>
      <c r="AR78" s="62">
        <f t="shared" si="7"/>
        <v>-1.1730255910881824</v>
      </c>
      <c r="AS78" s="62">
        <f t="shared" si="7"/>
        <v>-0.256986829424992</v>
      </c>
      <c r="AT78" s="62">
        <f t="shared" si="7"/>
        <v>4.422569746800321</v>
      </c>
      <c r="AU78" s="62">
        <f t="shared" si="7"/>
        <v>-5.747589575196061</v>
      </c>
      <c r="AV78" s="62">
        <f t="shared" si="7"/>
        <v>0.9925797786783723</v>
      </c>
      <c r="AW78" s="62">
        <f t="shared" si="7"/>
        <v>-0.630975588589523</v>
      </c>
      <c r="AX78" s="62">
        <f t="shared" si="7"/>
        <v>0.2558271104609621</v>
      </c>
      <c r="AY78" s="62">
        <f t="shared" si="7"/>
        <v>13.255216607396461</v>
      </c>
      <c r="AZ78" s="62">
        <f t="shared" si="7"/>
        <v>-1.6076233601713001</v>
      </c>
      <c r="BA78" s="62">
        <f t="shared" si="3"/>
        <v>12.521284891688214</v>
      </c>
    </row>
    <row r="79" spans="1:53" ht="15">
      <c r="A79" s="103">
        <v>72</v>
      </c>
      <c r="B79" s="103" t="s">
        <v>108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4" t="e">
        <f t="shared" si="7"/>
        <v>#DIV/0!</v>
      </c>
      <c r="AL79" s="104" t="e">
        <f t="shared" si="7"/>
        <v>#DIV/0!</v>
      </c>
      <c r="AM79" s="104" t="e">
        <f t="shared" si="7"/>
        <v>#DIV/0!</v>
      </c>
      <c r="AN79" s="104" t="e">
        <f t="shared" si="7"/>
        <v>#DIV/0!</v>
      </c>
      <c r="AO79" s="104" t="e">
        <f t="shared" si="7"/>
        <v>#DIV/0!</v>
      </c>
      <c r="AP79" s="104" t="e">
        <f t="shared" si="7"/>
        <v>#DIV/0!</v>
      </c>
      <c r="AQ79" s="104" t="e">
        <f t="shared" si="7"/>
        <v>#DIV/0!</v>
      </c>
      <c r="AR79" s="104" t="e">
        <f t="shared" si="7"/>
        <v>#DIV/0!</v>
      </c>
      <c r="AS79" s="104" t="e">
        <f t="shared" si="7"/>
        <v>#DIV/0!</v>
      </c>
      <c r="AT79" s="104" t="e">
        <f t="shared" si="7"/>
        <v>#DIV/0!</v>
      </c>
      <c r="AU79" s="104" t="e">
        <f t="shared" si="7"/>
        <v>#DIV/0!</v>
      </c>
      <c r="AV79" s="104" t="e">
        <f t="shared" si="7"/>
        <v>#DIV/0!</v>
      </c>
      <c r="AW79" s="104" t="e">
        <f t="shared" si="7"/>
        <v>#DIV/0!</v>
      </c>
      <c r="AX79" s="104" t="e">
        <f t="shared" si="7"/>
        <v>#DIV/0!</v>
      </c>
      <c r="AY79" s="104" t="e">
        <f t="shared" si="7"/>
        <v>#DIV/0!</v>
      </c>
      <c r="AZ79" s="104" t="e">
        <f t="shared" si="7"/>
        <v>#DIV/0!</v>
      </c>
      <c r="BA79" s="104" t="e">
        <f t="shared" si="3"/>
        <v>#DIV/0!</v>
      </c>
    </row>
    <row r="80" spans="1:53" ht="15">
      <c r="A80" s="103">
        <v>73</v>
      </c>
      <c r="B80" s="103" t="s">
        <v>109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4" t="e">
        <f t="shared" si="7"/>
        <v>#DIV/0!</v>
      </c>
      <c r="AL80" s="104" t="e">
        <f t="shared" si="7"/>
        <v>#DIV/0!</v>
      </c>
      <c r="AM80" s="104" t="e">
        <f t="shared" si="7"/>
        <v>#DIV/0!</v>
      </c>
      <c r="AN80" s="104" t="e">
        <f t="shared" si="7"/>
        <v>#DIV/0!</v>
      </c>
      <c r="AO80" s="104" t="e">
        <f t="shared" si="7"/>
        <v>#DIV/0!</v>
      </c>
      <c r="AP80" s="104" t="e">
        <f t="shared" si="7"/>
        <v>#DIV/0!</v>
      </c>
      <c r="AQ80" s="104" t="e">
        <f t="shared" si="7"/>
        <v>#DIV/0!</v>
      </c>
      <c r="AR80" s="104" t="e">
        <f t="shared" si="7"/>
        <v>#DIV/0!</v>
      </c>
      <c r="AS80" s="104" t="e">
        <f t="shared" si="7"/>
        <v>#DIV/0!</v>
      </c>
      <c r="AT80" s="104" t="e">
        <f t="shared" si="7"/>
        <v>#DIV/0!</v>
      </c>
      <c r="AU80" s="104" t="e">
        <f t="shared" si="7"/>
        <v>#DIV/0!</v>
      </c>
      <c r="AV80" s="104" t="e">
        <f t="shared" si="7"/>
        <v>#DIV/0!</v>
      </c>
      <c r="AW80" s="104" t="e">
        <f t="shared" si="7"/>
        <v>#DIV/0!</v>
      </c>
      <c r="AX80" s="104" t="e">
        <f t="shared" si="7"/>
        <v>#DIV/0!</v>
      </c>
      <c r="AY80" s="104" t="e">
        <f t="shared" si="7"/>
        <v>#DIV/0!</v>
      </c>
      <c r="AZ80" s="104" t="e">
        <f t="shared" si="7"/>
        <v>#DIV/0!</v>
      </c>
      <c r="BA80" s="104" t="e">
        <f t="shared" si="3"/>
        <v>#DIV/0!</v>
      </c>
    </row>
    <row r="81" spans="1:53" ht="15">
      <c r="A81" s="103">
        <v>74</v>
      </c>
      <c r="B81" s="103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4" t="e">
        <f t="shared" si="7"/>
        <v>#DIV/0!</v>
      </c>
      <c r="AL81" s="104" t="e">
        <f t="shared" si="7"/>
        <v>#DIV/0!</v>
      </c>
      <c r="AM81" s="104" t="e">
        <f t="shared" si="7"/>
        <v>#DIV/0!</v>
      </c>
      <c r="AN81" s="104" t="e">
        <f t="shared" si="7"/>
        <v>#DIV/0!</v>
      </c>
      <c r="AO81" s="104" t="e">
        <f t="shared" si="7"/>
        <v>#DIV/0!</v>
      </c>
      <c r="AP81" s="104" t="e">
        <f t="shared" si="7"/>
        <v>#DIV/0!</v>
      </c>
      <c r="AQ81" s="104" t="e">
        <f t="shared" si="7"/>
        <v>#DIV/0!</v>
      </c>
      <c r="AR81" s="104" t="e">
        <f t="shared" si="7"/>
        <v>#DIV/0!</v>
      </c>
      <c r="AS81" s="104" t="e">
        <f t="shared" si="7"/>
        <v>#DIV/0!</v>
      </c>
      <c r="AT81" s="104" t="e">
        <f t="shared" si="7"/>
        <v>#DIV/0!</v>
      </c>
      <c r="AU81" s="104" t="e">
        <f t="shared" si="7"/>
        <v>#DIV/0!</v>
      </c>
      <c r="AV81" s="104" t="e">
        <f t="shared" si="7"/>
        <v>#DIV/0!</v>
      </c>
      <c r="AW81" s="104" t="e">
        <f t="shared" si="7"/>
        <v>#DIV/0!</v>
      </c>
      <c r="AX81" s="104" t="e">
        <f t="shared" si="7"/>
        <v>#DIV/0!</v>
      </c>
      <c r="AY81" s="104" t="e">
        <f t="shared" si="7"/>
        <v>#DIV/0!</v>
      </c>
      <c r="AZ81" s="104" t="e">
        <f t="shared" si="7"/>
        <v>#DIV/0!</v>
      </c>
      <c r="BA81" s="104" t="e">
        <f t="shared" si="3"/>
        <v>#DIV/0!</v>
      </c>
    </row>
    <row r="82" spans="1:53" ht="15">
      <c r="A82" s="103">
        <v>75</v>
      </c>
      <c r="B82" s="103" t="s">
        <v>111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 t="e">
        <f t="shared" si="7"/>
        <v>#DIV/0!</v>
      </c>
      <c r="AL82" s="104" t="e">
        <f t="shared" si="7"/>
        <v>#DIV/0!</v>
      </c>
      <c r="AM82" s="104" t="e">
        <f t="shared" si="7"/>
        <v>#DIV/0!</v>
      </c>
      <c r="AN82" s="104" t="e">
        <f t="shared" si="7"/>
        <v>#DIV/0!</v>
      </c>
      <c r="AO82" s="104" t="e">
        <f t="shared" si="7"/>
        <v>#DIV/0!</v>
      </c>
      <c r="AP82" s="104" t="e">
        <f t="shared" si="7"/>
        <v>#DIV/0!</v>
      </c>
      <c r="AQ82" s="104" t="e">
        <f t="shared" si="7"/>
        <v>#DIV/0!</v>
      </c>
      <c r="AR82" s="104" t="e">
        <f t="shared" si="7"/>
        <v>#DIV/0!</v>
      </c>
      <c r="AS82" s="104" t="e">
        <f t="shared" si="7"/>
        <v>#DIV/0!</v>
      </c>
      <c r="AT82" s="104" t="e">
        <f t="shared" si="7"/>
        <v>#DIV/0!</v>
      </c>
      <c r="AU82" s="104" t="e">
        <f t="shared" si="7"/>
        <v>#DIV/0!</v>
      </c>
      <c r="AV82" s="104" t="e">
        <f t="shared" si="7"/>
        <v>#DIV/0!</v>
      </c>
      <c r="AW82" s="104" t="e">
        <f t="shared" si="7"/>
        <v>#DIV/0!</v>
      </c>
      <c r="AX82" s="104" t="e">
        <f t="shared" si="7"/>
        <v>#DIV/0!</v>
      </c>
      <c r="AY82" s="104" t="e">
        <f t="shared" si="7"/>
        <v>#DIV/0!</v>
      </c>
      <c r="AZ82" s="104" t="e">
        <f t="shared" si="7"/>
        <v>#DIV/0!</v>
      </c>
      <c r="BA82" s="104" t="e">
        <f t="shared" si="3"/>
        <v>#DIV/0!</v>
      </c>
    </row>
    <row r="83" spans="1:53" ht="15">
      <c r="A83" s="103">
        <v>76</v>
      </c>
      <c r="B83" s="103" t="s">
        <v>112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 t="e">
        <f t="shared" si="7"/>
        <v>#DIV/0!</v>
      </c>
      <c r="AL83" s="104" t="e">
        <f t="shared" si="7"/>
        <v>#DIV/0!</v>
      </c>
      <c r="AM83" s="104" t="e">
        <f t="shared" si="7"/>
        <v>#DIV/0!</v>
      </c>
      <c r="AN83" s="104" t="e">
        <f t="shared" si="7"/>
        <v>#DIV/0!</v>
      </c>
      <c r="AO83" s="104" t="e">
        <f t="shared" si="7"/>
        <v>#DIV/0!</v>
      </c>
      <c r="AP83" s="104" t="e">
        <f t="shared" si="7"/>
        <v>#DIV/0!</v>
      </c>
      <c r="AQ83" s="104" t="e">
        <f t="shared" si="7"/>
        <v>#DIV/0!</v>
      </c>
      <c r="AR83" s="104" t="e">
        <f t="shared" si="7"/>
        <v>#DIV/0!</v>
      </c>
      <c r="AS83" s="104" t="e">
        <f t="shared" si="7"/>
        <v>#DIV/0!</v>
      </c>
      <c r="AT83" s="104" t="e">
        <f t="shared" si="7"/>
        <v>#DIV/0!</v>
      </c>
      <c r="AU83" s="104" t="e">
        <f t="shared" si="7"/>
        <v>#DIV/0!</v>
      </c>
      <c r="AV83" s="104" t="e">
        <f t="shared" si="7"/>
        <v>#DIV/0!</v>
      </c>
      <c r="AW83" s="104" t="e">
        <f t="shared" si="7"/>
        <v>#DIV/0!</v>
      </c>
      <c r="AX83" s="104" t="e">
        <f t="shared" si="7"/>
        <v>#DIV/0!</v>
      </c>
      <c r="AY83" s="104" t="e">
        <f t="shared" si="7"/>
        <v>#DIV/0!</v>
      </c>
      <c r="AZ83" s="104" t="e">
        <f t="shared" si="7"/>
        <v>#DIV/0!</v>
      </c>
      <c r="BA83" s="104" t="e">
        <f t="shared" si="3"/>
        <v>#DIV/0!</v>
      </c>
    </row>
    <row r="84" spans="1:53" ht="15">
      <c r="A84" s="60">
        <v>77</v>
      </c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2" t="e">
        <f t="shared" si="7"/>
        <v>#DIV/0!</v>
      </c>
      <c r="AL84" s="62" t="e">
        <f t="shared" si="7"/>
        <v>#DIV/0!</v>
      </c>
      <c r="AM84" s="62" t="e">
        <f t="shared" si="7"/>
        <v>#DIV/0!</v>
      </c>
      <c r="AN84" s="62" t="e">
        <f t="shared" si="7"/>
        <v>#DIV/0!</v>
      </c>
      <c r="AO84" s="62" t="e">
        <f t="shared" si="7"/>
        <v>#DIV/0!</v>
      </c>
      <c r="AP84" s="62" t="e">
        <f t="shared" si="7"/>
        <v>#DIV/0!</v>
      </c>
      <c r="AQ84" s="62" t="e">
        <f t="shared" si="7"/>
        <v>#DIV/0!</v>
      </c>
      <c r="AR84" s="62" t="e">
        <f t="shared" si="7"/>
        <v>#DIV/0!</v>
      </c>
      <c r="AS84" s="62" t="e">
        <f t="shared" si="7"/>
        <v>#DIV/0!</v>
      </c>
      <c r="AT84" s="62" t="e">
        <f t="shared" si="7"/>
        <v>#DIV/0!</v>
      </c>
      <c r="AU84" s="62" t="e">
        <f t="shared" si="7"/>
        <v>#DIV/0!</v>
      </c>
      <c r="AV84" s="62" t="e">
        <f t="shared" si="7"/>
        <v>#DIV/0!</v>
      </c>
      <c r="AW84" s="62" t="e">
        <f t="shared" si="7"/>
        <v>#DIV/0!</v>
      </c>
      <c r="AX84" s="62" t="e">
        <f>(R84-AG84)/AG84*100</f>
        <v>#DIV/0!</v>
      </c>
      <c r="AY84" s="62" t="e">
        <f>(S84-AH84)/AH84*100</f>
        <v>#DIV/0!</v>
      </c>
      <c r="AZ84" s="62" t="e">
        <f>(#REF!-AI84)/AI84*100</f>
        <v>#REF!</v>
      </c>
      <c r="BA84" s="62" t="e">
        <f>(#REF!-AJ84)/AJ84*100</f>
        <v>#REF!</v>
      </c>
    </row>
    <row r="85" spans="1:53" ht="15">
      <c r="A85" s="103">
        <v>78</v>
      </c>
      <c r="B85" s="103" t="s">
        <v>113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4" t="e">
        <f t="shared" si="7"/>
        <v>#DIV/0!</v>
      </c>
      <c r="AL85" s="104" t="e">
        <f t="shared" si="7"/>
        <v>#DIV/0!</v>
      </c>
      <c r="AM85" s="104" t="e">
        <f t="shared" si="7"/>
        <v>#DIV/0!</v>
      </c>
      <c r="AN85" s="104" t="e">
        <f t="shared" si="7"/>
        <v>#DIV/0!</v>
      </c>
      <c r="AO85" s="104" t="e">
        <f t="shared" si="7"/>
        <v>#DIV/0!</v>
      </c>
      <c r="AP85" s="104" t="e">
        <f t="shared" si="7"/>
        <v>#DIV/0!</v>
      </c>
      <c r="AQ85" s="104" t="e">
        <f t="shared" si="7"/>
        <v>#DIV/0!</v>
      </c>
      <c r="AR85" s="104" t="e">
        <f t="shared" si="7"/>
        <v>#DIV/0!</v>
      </c>
      <c r="AS85" s="104" t="e">
        <f t="shared" si="7"/>
        <v>#DIV/0!</v>
      </c>
      <c r="AT85" s="104" t="e">
        <f t="shared" si="7"/>
        <v>#DIV/0!</v>
      </c>
      <c r="AU85" s="104" t="e">
        <f t="shared" si="7"/>
        <v>#DIV/0!</v>
      </c>
      <c r="AV85" s="104" t="e">
        <f t="shared" si="7"/>
        <v>#DIV/0!</v>
      </c>
      <c r="AW85" s="104" t="e">
        <f t="shared" si="7"/>
        <v>#DIV/0!</v>
      </c>
      <c r="AX85" s="104" t="e">
        <f t="shared" si="7"/>
        <v>#DIV/0!</v>
      </c>
      <c r="AY85" s="104" t="e">
        <f t="shared" si="7"/>
        <v>#DIV/0!</v>
      </c>
      <c r="AZ85" s="104" t="e">
        <f t="shared" si="7"/>
        <v>#DIV/0!</v>
      </c>
      <c r="BA85" s="104" t="e">
        <f t="shared" si="3"/>
        <v>#DIV/0!</v>
      </c>
    </row>
    <row r="86" spans="1:53" ht="15">
      <c r="A86" s="103">
        <v>79</v>
      </c>
      <c r="B86" s="103" t="s">
        <v>114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4" t="e">
        <f t="shared" si="7"/>
        <v>#DIV/0!</v>
      </c>
      <c r="AL86" s="104" t="e">
        <f t="shared" si="7"/>
        <v>#DIV/0!</v>
      </c>
      <c r="AM86" s="104" t="e">
        <f t="shared" si="7"/>
        <v>#DIV/0!</v>
      </c>
      <c r="AN86" s="104" t="e">
        <f t="shared" si="7"/>
        <v>#DIV/0!</v>
      </c>
      <c r="AO86" s="104" t="e">
        <f t="shared" si="7"/>
        <v>#DIV/0!</v>
      </c>
      <c r="AP86" s="104" t="e">
        <f t="shared" si="7"/>
        <v>#DIV/0!</v>
      </c>
      <c r="AQ86" s="104" t="e">
        <f t="shared" si="7"/>
        <v>#DIV/0!</v>
      </c>
      <c r="AR86" s="104" t="e">
        <f t="shared" si="7"/>
        <v>#DIV/0!</v>
      </c>
      <c r="AS86" s="104" t="e">
        <f t="shared" si="7"/>
        <v>#DIV/0!</v>
      </c>
      <c r="AT86" s="104" t="e">
        <f t="shared" si="7"/>
        <v>#DIV/0!</v>
      </c>
      <c r="AU86" s="104" t="e">
        <f t="shared" si="7"/>
        <v>#DIV/0!</v>
      </c>
      <c r="AV86" s="104" t="e">
        <f t="shared" si="7"/>
        <v>#DIV/0!</v>
      </c>
      <c r="AW86" s="104" t="e">
        <f t="shared" si="7"/>
        <v>#DIV/0!</v>
      </c>
      <c r="AX86" s="104" t="e">
        <f t="shared" si="7"/>
        <v>#DIV/0!</v>
      </c>
      <c r="AY86" s="104" t="e">
        <f t="shared" si="7"/>
        <v>#DIV/0!</v>
      </c>
      <c r="AZ86" s="104" t="e">
        <f t="shared" si="7"/>
        <v>#DIV/0!</v>
      </c>
      <c r="BA86" s="104" t="e">
        <f t="shared" si="3"/>
        <v>#DIV/0!</v>
      </c>
    </row>
    <row r="87" spans="1:53" ht="15">
      <c r="A87" s="60">
        <v>80</v>
      </c>
      <c r="B87" s="60" t="s">
        <v>79</v>
      </c>
      <c r="C87" s="441">
        <v>300</v>
      </c>
      <c r="D87" s="441">
        <v>0</v>
      </c>
      <c r="E87" s="441">
        <v>97</v>
      </c>
      <c r="F87" s="441">
        <v>203</v>
      </c>
      <c r="G87" s="441">
        <v>15</v>
      </c>
      <c r="H87" s="441">
        <v>0</v>
      </c>
      <c r="I87" s="441">
        <v>0</v>
      </c>
      <c r="J87" s="442">
        <v>1280870</v>
      </c>
      <c r="K87" s="442">
        <v>2422</v>
      </c>
      <c r="L87" s="442">
        <v>2293029</v>
      </c>
      <c r="M87" s="442">
        <v>1.1</v>
      </c>
      <c r="N87" s="442">
        <v>702.5</v>
      </c>
      <c r="O87" s="443">
        <v>770722</v>
      </c>
      <c r="P87" s="425">
        <v>1340295</v>
      </c>
      <c r="Q87" s="425">
        <v>591599</v>
      </c>
      <c r="R87" s="442">
        <v>465.9285560360001</v>
      </c>
      <c r="S87" s="442">
        <v>96.24209243399991</v>
      </c>
      <c r="T87" s="441">
        <v>300</v>
      </c>
      <c r="U87" s="441">
        <v>0</v>
      </c>
      <c r="V87" s="441">
        <v>97</v>
      </c>
      <c r="W87" s="441">
        <v>203</v>
      </c>
      <c r="X87" s="441">
        <v>15</v>
      </c>
      <c r="Y87" s="441">
        <v>0</v>
      </c>
      <c r="Z87" s="441">
        <v>0</v>
      </c>
      <c r="AA87" s="442">
        <v>1265920</v>
      </c>
      <c r="AB87" s="442">
        <v>2238</v>
      </c>
      <c r="AC87" s="442">
        <v>2101712</v>
      </c>
      <c r="AD87" s="442">
        <v>1.07</v>
      </c>
      <c r="AE87" s="442">
        <v>696.97</v>
      </c>
      <c r="AF87" s="443">
        <v>767050</v>
      </c>
      <c r="AG87" s="425">
        <v>1345897</v>
      </c>
      <c r="AH87" s="425">
        <v>553503</v>
      </c>
      <c r="AI87" s="442">
        <v>479</v>
      </c>
      <c r="AJ87" s="442">
        <v>90.87</v>
      </c>
      <c r="AK87" s="62">
        <f aca="true" t="shared" si="8" ref="AK87:AZ89">(C87-T87)/T87*100</f>
        <v>0</v>
      </c>
      <c r="AL87" s="62" t="e">
        <f t="shared" si="8"/>
        <v>#DIV/0!</v>
      </c>
      <c r="AM87" s="62">
        <f t="shared" si="8"/>
        <v>0</v>
      </c>
      <c r="AN87" s="62">
        <f t="shared" si="8"/>
        <v>0</v>
      </c>
      <c r="AO87" s="62">
        <f t="shared" si="8"/>
        <v>0</v>
      </c>
      <c r="AP87" s="62" t="e">
        <f t="shared" si="8"/>
        <v>#DIV/0!</v>
      </c>
      <c r="AQ87" s="62" t="e">
        <f t="shared" si="8"/>
        <v>#DIV/0!</v>
      </c>
      <c r="AR87" s="62">
        <f t="shared" si="8"/>
        <v>1.1809593023255813</v>
      </c>
      <c r="AS87" s="62">
        <f t="shared" si="8"/>
        <v>8.221626452189454</v>
      </c>
      <c r="AT87" s="62">
        <f t="shared" si="8"/>
        <v>9.102912292454914</v>
      </c>
      <c r="AU87" s="102">
        <f t="shared" si="8"/>
        <v>2.803738317757012</v>
      </c>
      <c r="AV87" s="62">
        <f t="shared" si="8"/>
        <v>0.7934344376371971</v>
      </c>
      <c r="AW87" s="62">
        <f t="shared" si="8"/>
        <v>0.47871716315755164</v>
      </c>
      <c r="AX87" s="62">
        <f t="shared" si="8"/>
        <v>-0.41622798772863007</v>
      </c>
      <c r="AY87" s="62">
        <f t="shared" si="8"/>
        <v>6.882708856139895</v>
      </c>
      <c r="AZ87" s="62">
        <f t="shared" si="8"/>
        <v>-2.7289027064717977</v>
      </c>
      <c r="BA87" s="62">
        <f t="shared" si="3"/>
        <v>5.911843770221096</v>
      </c>
    </row>
    <row r="88" spans="1:53" ht="15">
      <c r="A88" s="103">
        <v>81</v>
      </c>
      <c r="B88" s="103" t="s">
        <v>115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4" t="e">
        <f t="shared" si="8"/>
        <v>#DIV/0!</v>
      </c>
      <c r="AL88" s="104" t="e">
        <f t="shared" si="8"/>
        <v>#DIV/0!</v>
      </c>
      <c r="AM88" s="104" t="e">
        <f t="shared" si="8"/>
        <v>#DIV/0!</v>
      </c>
      <c r="AN88" s="104" t="e">
        <f t="shared" si="8"/>
        <v>#DIV/0!</v>
      </c>
      <c r="AO88" s="104" t="e">
        <f t="shared" si="8"/>
        <v>#DIV/0!</v>
      </c>
      <c r="AP88" s="104" t="e">
        <f t="shared" si="8"/>
        <v>#DIV/0!</v>
      </c>
      <c r="AQ88" s="104" t="e">
        <f t="shared" si="8"/>
        <v>#DIV/0!</v>
      </c>
      <c r="AR88" s="104" t="e">
        <f t="shared" si="8"/>
        <v>#DIV/0!</v>
      </c>
      <c r="AS88" s="104" t="e">
        <f t="shared" si="8"/>
        <v>#DIV/0!</v>
      </c>
      <c r="AT88" s="104" t="e">
        <f t="shared" si="8"/>
        <v>#DIV/0!</v>
      </c>
      <c r="AU88" s="104" t="e">
        <f t="shared" si="8"/>
        <v>#DIV/0!</v>
      </c>
      <c r="AV88" s="104" t="e">
        <f t="shared" si="8"/>
        <v>#DIV/0!</v>
      </c>
      <c r="AW88" s="104" t="e">
        <f t="shared" si="8"/>
        <v>#DIV/0!</v>
      </c>
      <c r="AX88" s="104" t="e">
        <f t="shared" si="8"/>
        <v>#DIV/0!</v>
      </c>
      <c r="AY88" s="104" t="e">
        <f t="shared" si="8"/>
        <v>#DIV/0!</v>
      </c>
      <c r="AZ88" s="104" t="e">
        <f t="shared" si="8"/>
        <v>#DIV/0!</v>
      </c>
      <c r="BA88" s="104" t="e">
        <f>(S88-AJ88)/AJ88*100</f>
        <v>#DIV/0!</v>
      </c>
    </row>
    <row r="89" spans="1:53" ht="15">
      <c r="A89" s="103">
        <v>82</v>
      </c>
      <c r="B89" s="103" t="s">
        <v>116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 t="e">
        <f t="shared" si="8"/>
        <v>#DIV/0!</v>
      </c>
      <c r="AL89" s="104" t="e">
        <f t="shared" si="8"/>
        <v>#DIV/0!</v>
      </c>
      <c r="AM89" s="104" t="e">
        <f t="shared" si="8"/>
        <v>#DIV/0!</v>
      </c>
      <c r="AN89" s="104" t="e">
        <f t="shared" si="8"/>
        <v>#DIV/0!</v>
      </c>
      <c r="AO89" s="104" t="e">
        <f t="shared" si="8"/>
        <v>#DIV/0!</v>
      </c>
      <c r="AP89" s="104" t="e">
        <f t="shared" si="8"/>
        <v>#DIV/0!</v>
      </c>
      <c r="AQ89" s="104" t="e">
        <f t="shared" si="8"/>
        <v>#DIV/0!</v>
      </c>
      <c r="AR89" s="104" t="e">
        <f t="shared" si="8"/>
        <v>#DIV/0!</v>
      </c>
      <c r="AS89" s="104" t="e">
        <f t="shared" si="8"/>
        <v>#DIV/0!</v>
      </c>
      <c r="AT89" s="104" t="e">
        <f t="shared" si="8"/>
        <v>#DIV/0!</v>
      </c>
      <c r="AU89" s="104" t="e">
        <f t="shared" si="8"/>
        <v>#DIV/0!</v>
      </c>
      <c r="AV89" s="104" t="e">
        <f t="shared" si="8"/>
        <v>#DIV/0!</v>
      </c>
      <c r="AW89" s="104" t="e">
        <f t="shared" si="8"/>
        <v>#DIV/0!</v>
      </c>
      <c r="AX89" s="104" t="e">
        <f t="shared" si="8"/>
        <v>#DIV/0!</v>
      </c>
      <c r="AY89" s="104" t="e">
        <f t="shared" si="8"/>
        <v>#DIV/0!</v>
      </c>
      <c r="AZ89" s="104" t="e">
        <f>(R89-AI89)/AI89*100</f>
        <v>#DIV/0!</v>
      </c>
      <c r="BA89" s="104" t="e">
        <f>(S89-AJ89)/AJ89*100</f>
        <v>#DIV/0!</v>
      </c>
    </row>
  </sheetData>
  <sheetProtection/>
  <mergeCells count="38">
    <mergeCell ref="A1:A7"/>
    <mergeCell ref="B1:S1"/>
    <mergeCell ref="T1:AJ1"/>
    <mergeCell ref="R3:S3"/>
    <mergeCell ref="AB3:AC3"/>
    <mergeCell ref="AD3:AE3"/>
    <mergeCell ref="AG3:AH3"/>
    <mergeCell ref="AI3:AJ3"/>
    <mergeCell ref="AF2:AJ2"/>
    <mergeCell ref="V2:W2"/>
    <mergeCell ref="AW2:BA2"/>
    <mergeCell ref="AA2:AE2"/>
    <mergeCell ref="AR2:AV2"/>
    <mergeCell ref="AK1:BA1"/>
    <mergeCell ref="AZ3:BA3"/>
    <mergeCell ref="AX3:AY3"/>
    <mergeCell ref="AK2:AL2"/>
    <mergeCell ref="AM2:AN2"/>
    <mergeCell ref="AO2:AP2"/>
    <mergeCell ref="AQ2:AQ3"/>
    <mergeCell ref="E2:F2"/>
    <mergeCell ref="G2:H2"/>
    <mergeCell ref="I2:I3"/>
    <mergeCell ref="J2:N2"/>
    <mergeCell ref="X2:Y2"/>
    <mergeCell ref="Z2:Z3"/>
    <mergeCell ref="O2:S2"/>
    <mergeCell ref="T2:U2"/>
    <mergeCell ref="B5:S5"/>
    <mergeCell ref="B6:S6"/>
    <mergeCell ref="B7:S7"/>
    <mergeCell ref="AU3:AV3"/>
    <mergeCell ref="AS3:AT3"/>
    <mergeCell ref="P3:Q3"/>
    <mergeCell ref="K3:L3"/>
    <mergeCell ref="M3:N3"/>
    <mergeCell ref="B2:B3"/>
    <mergeCell ref="C2:D2"/>
  </mergeCells>
  <printOptions/>
  <pageMargins left="0.7" right="0.7" top="0.75" bottom="0.75" header="0.3" footer="0.3"/>
  <pageSetup horizontalDpi="600" verticalDpi="600" orientation="landscape" r:id="rId1"/>
  <ignoredErrors>
    <ignoredError sqref="AL11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S84"/>
  <sheetViews>
    <sheetView zoomScalePageLayoutView="0" workbookViewId="0" topLeftCell="H7">
      <selection activeCell="O55" sqref="O55"/>
    </sheetView>
  </sheetViews>
  <sheetFormatPr defaultColWidth="9.140625" defaultRowHeight="15"/>
  <cols>
    <col min="2" max="2" width="25.7109375" style="0" customWidth="1"/>
    <col min="8" max="8" width="7.421875" style="0" customWidth="1"/>
    <col min="9" max="9" width="9.7109375" style="0" customWidth="1"/>
    <col min="10" max="10" width="9.28125" style="0" customWidth="1"/>
    <col min="12" max="12" width="11.28125" style="0" customWidth="1"/>
    <col min="13" max="13" width="12.57421875" style="0" customWidth="1"/>
    <col min="14" max="14" width="17.28125" style="0" customWidth="1"/>
    <col min="15" max="15" width="11.421875" style="0" customWidth="1"/>
    <col min="16" max="16" width="11.28125" style="0" customWidth="1"/>
    <col min="18" max="18" width="10.421875" style="0" customWidth="1"/>
  </cols>
  <sheetData>
    <row r="2" spans="1:19" ht="18.75">
      <c r="A2" s="60"/>
      <c r="B2" s="920" t="s">
        <v>143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</row>
    <row r="3" spans="1:19" ht="15.75">
      <c r="A3" s="60"/>
      <c r="B3" s="921" t="s">
        <v>0</v>
      </c>
      <c r="C3" s="921" t="s">
        <v>1</v>
      </c>
      <c r="D3" s="921"/>
      <c r="E3" s="921" t="s">
        <v>1</v>
      </c>
      <c r="F3" s="921"/>
      <c r="G3" s="921" t="s">
        <v>2</v>
      </c>
      <c r="H3" s="921"/>
      <c r="I3" s="924" t="s">
        <v>3</v>
      </c>
      <c r="J3" s="921" t="s">
        <v>4</v>
      </c>
      <c r="K3" s="921"/>
      <c r="L3" s="921"/>
      <c r="M3" s="921"/>
      <c r="N3" s="921"/>
      <c r="O3" s="921" t="s">
        <v>5</v>
      </c>
      <c r="P3" s="921"/>
      <c r="Q3" s="921"/>
      <c r="R3" s="921"/>
      <c r="S3" s="921"/>
    </row>
    <row r="4" spans="1:19" ht="90">
      <c r="A4" s="60"/>
      <c r="B4" s="921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7</v>
      </c>
      <c r="I4" s="925"/>
      <c r="J4" s="1" t="s">
        <v>11</v>
      </c>
      <c r="K4" s="929" t="s">
        <v>12</v>
      </c>
      <c r="L4" s="929"/>
      <c r="M4" s="922" t="s">
        <v>13</v>
      </c>
      <c r="N4" s="923"/>
      <c r="O4" s="2" t="s">
        <v>11</v>
      </c>
      <c r="P4" s="922" t="s">
        <v>12</v>
      </c>
      <c r="Q4" s="923"/>
      <c r="R4" s="922" t="s">
        <v>13</v>
      </c>
      <c r="S4" s="923"/>
    </row>
    <row r="5" spans="1:19" ht="15">
      <c r="A5" s="3"/>
      <c r="B5" s="4"/>
      <c r="C5" s="5"/>
      <c r="D5" s="5"/>
      <c r="E5" s="5"/>
      <c r="F5" s="5"/>
      <c r="G5" s="5"/>
      <c r="H5" s="5"/>
      <c r="I5" s="5"/>
      <c r="J5" s="5"/>
      <c r="K5" s="6" t="s">
        <v>14</v>
      </c>
      <c r="L5" s="6" t="s">
        <v>2</v>
      </c>
      <c r="M5" s="6" t="s">
        <v>14</v>
      </c>
      <c r="N5" s="6" t="s">
        <v>2</v>
      </c>
      <c r="O5" s="6"/>
      <c r="P5" s="6" t="s">
        <v>14</v>
      </c>
      <c r="Q5" s="6" t="s">
        <v>2</v>
      </c>
      <c r="R5" s="6" t="s">
        <v>14</v>
      </c>
      <c r="S5" s="6" t="s">
        <v>2</v>
      </c>
    </row>
    <row r="6" spans="1:19" ht="15">
      <c r="A6" s="3"/>
      <c r="B6" s="928" t="s">
        <v>15</v>
      </c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</row>
    <row r="7" spans="1:19" ht="15">
      <c r="A7" s="3"/>
      <c r="B7" s="928" t="s">
        <v>16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</row>
    <row r="8" spans="1:19" ht="15">
      <c r="A8" s="7" t="s">
        <v>17</v>
      </c>
      <c r="B8" s="928" t="s">
        <v>18</v>
      </c>
      <c r="C8" s="927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927"/>
      <c r="R8" s="927"/>
      <c r="S8" s="927"/>
    </row>
    <row r="9" spans="1:19" ht="15">
      <c r="A9" s="3">
        <v>1</v>
      </c>
      <c r="B9" s="8" t="s">
        <v>19</v>
      </c>
      <c r="C9" s="362">
        <v>316</v>
      </c>
      <c r="D9" s="362">
        <v>0</v>
      </c>
      <c r="E9" s="362">
        <v>207</v>
      </c>
      <c r="F9" s="362">
        <v>109</v>
      </c>
      <c r="G9" s="362">
        <v>2</v>
      </c>
      <c r="H9" s="362">
        <v>0</v>
      </c>
      <c r="I9" s="554">
        <v>0</v>
      </c>
      <c r="J9" s="362">
        <v>0</v>
      </c>
      <c r="K9" s="362">
        <v>0</v>
      </c>
      <c r="L9" s="362">
        <v>0</v>
      </c>
      <c r="M9" s="529">
        <v>0</v>
      </c>
      <c r="N9" s="529">
        <v>0</v>
      </c>
      <c r="O9" s="362">
        <v>1431490</v>
      </c>
      <c r="P9" s="362">
        <v>2233027</v>
      </c>
      <c r="Q9" s="362">
        <v>89063</v>
      </c>
      <c r="R9" s="529">
        <v>495.7</v>
      </c>
      <c r="S9" s="529">
        <v>16.22</v>
      </c>
    </row>
    <row r="10" spans="1:19" ht="15">
      <c r="A10" s="3">
        <v>2</v>
      </c>
      <c r="B10" s="8" t="s">
        <v>20</v>
      </c>
      <c r="C10" s="649">
        <v>1065</v>
      </c>
      <c r="D10" s="649">
        <v>0</v>
      </c>
      <c r="E10" s="649">
        <v>487</v>
      </c>
      <c r="F10" s="649">
        <v>578</v>
      </c>
      <c r="G10" s="649">
        <v>2361</v>
      </c>
      <c r="H10" s="649">
        <v>0</v>
      </c>
      <c r="I10" s="649">
        <v>1802</v>
      </c>
      <c r="J10" s="649">
        <v>122147</v>
      </c>
      <c r="K10" s="649">
        <v>6409</v>
      </c>
      <c r="L10" s="649">
        <v>120837</v>
      </c>
      <c r="M10" s="649">
        <v>2.69</v>
      </c>
      <c r="N10" s="649">
        <v>31.44</v>
      </c>
      <c r="O10" s="654">
        <v>7336578</v>
      </c>
      <c r="P10" s="655">
        <v>8976107</v>
      </c>
      <c r="Q10" s="648">
        <v>398019</v>
      </c>
      <c r="R10" s="656">
        <v>2041.77</v>
      </c>
      <c r="S10" s="656">
        <v>58.74</v>
      </c>
    </row>
    <row r="11" spans="1:19" ht="15">
      <c r="A11" s="3">
        <v>3</v>
      </c>
      <c r="B11" s="8" t="s">
        <v>21</v>
      </c>
      <c r="C11" s="648">
        <v>2200</v>
      </c>
      <c r="D11" s="648">
        <v>0</v>
      </c>
      <c r="E11" s="648">
        <v>1495</v>
      </c>
      <c r="F11" s="648">
        <v>705</v>
      </c>
      <c r="G11" s="648">
        <v>4011</v>
      </c>
      <c r="H11" s="648">
        <v>0</v>
      </c>
      <c r="I11" s="648">
        <v>4011</v>
      </c>
      <c r="J11" s="541">
        <v>68191</v>
      </c>
      <c r="K11" s="541">
        <v>1191</v>
      </c>
      <c r="L11" s="648">
        <v>89629</v>
      </c>
      <c r="M11" s="542">
        <v>0.43</v>
      </c>
      <c r="N11" s="708">
        <v>22.34</v>
      </c>
      <c r="O11" s="648">
        <v>8787983</v>
      </c>
      <c r="P11" s="709">
        <v>7981760</v>
      </c>
      <c r="Q11" s="648">
        <v>747083</v>
      </c>
      <c r="R11" s="656">
        <v>3091.6</v>
      </c>
      <c r="S11" s="656">
        <v>102.61</v>
      </c>
    </row>
    <row r="12" spans="1:19" ht="15">
      <c r="A12" s="3">
        <v>4</v>
      </c>
      <c r="B12" s="8" t="s">
        <v>22</v>
      </c>
      <c r="C12" s="422">
        <v>1756</v>
      </c>
      <c r="D12" s="422">
        <v>0</v>
      </c>
      <c r="E12" s="422">
        <v>884</v>
      </c>
      <c r="F12" s="422">
        <v>872</v>
      </c>
      <c r="G12" s="422">
        <v>1915</v>
      </c>
      <c r="H12" s="422">
        <v>500</v>
      </c>
      <c r="I12" s="422">
        <v>2415</v>
      </c>
      <c r="J12" s="422">
        <v>120890</v>
      </c>
      <c r="K12" s="422">
        <v>8762</v>
      </c>
      <c r="L12" s="422">
        <v>98985</v>
      </c>
      <c r="M12" s="693">
        <v>5.9</v>
      </c>
      <c r="N12" s="422">
        <v>26.84</v>
      </c>
      <c r="O12" s="422">
        <v>11561643</v>
      </c>
      <c r="P12" s="422">
        <v>10964752</v>
      </c>
      <c r="Q12" s="422">
        <v>595908</v>
      </c>
      <c r="R12" s="424">
        <v>2182.21</v>
      </c>
      <c r="S12" s="424">
        <v>85.2</v>
      </c>
    </row>
    <row r="13" spans="1:19" ht="15">
      <c r="A13" s="3">
        <v>5</v>
      </c>
      <c r="B13" s="8" t="s">
        <v>23</v>
      </c>
      <c r="C13" s="548">
        <v>505</v>
      </c>
      <c r="D13" s="548">
        <v>0</v>
      </c>
      <c r="E13" s="547">
        <v>363</v>
      </c>
      <c r="F13" s="547">
        <v>142</v>
      </c>
      <c r="G13" s="547">
        <v>77</v>
      </c>
      <c r="H13" s="547">
        <v>404</v>
      </c>
      <c r="I13" s="547">
        <v>481</v>
      </c>
      <c r="J13" s="568">
        <v>25881</v>
      </c>
      <c r="K13" s="568">
        <v>202</v>
      </c>
      <c r="L13" s="569">
        <v>20174</v>
      </c>
      <c r="M13" s="569">
        <v>0.08</v>
      </c>
      <c r="N13" s="570">
        <v>4.5</v>
      </c>
      <c r="O13" s="547">
        <v>2807578</v>
      </c>
      <c r="P13" s="547">
        <v>2790517</v>
      </c>
      <c r="Q13" s="547">
        <v>264606</v>
      </c>
      <c r="R13" s="549">
        <v>677.56</v>
      </c>
      <c r="S13" s="549">
        <v>34.41</v>
      </c>
    </row>
    <row r="14" spans="1:19" ht="15">
      <c r="A14" s="3">
        <v>6</v>
      </c>
      <c r="B14" s="8" t="s">
        <v>24</v>
      </c>
      <c r="C14" s="505">
        <v>3130</v>
      </c>
      <c r="D14" s="505">
        <v>0</v>
      </c>
      <c r="E14" s="505">
        <v>1547</v>
      </c>
      <c r="F14" s="505">
        <v>1583</v>
      </c>
      <c r="G14" s="505">
        <v>1050</v>
      </c>
      <c r="H14" s="505">
        <v>0</v>
      </c>
      <c r="I14" s="505">
        <v>923</v>
      </c>
      <c r="J14" s="505">
        <v>57449</v>
      </c>
      <c r="K14" s="505">
        <v>9563</v>
      </c>
      <c r="L14" s="505">
        <v>64144</v>
      </c>
      <c r="M14" s="506">
        <v>4.43</v>
      </c>
      <c r="N14" s="506">
        <v>15.94</v>
      </c>
      <c r="O14" s="505">
        <v>7605654</v>
      </c>
      <c r="P14" s="505">
        <v>734494</v>
      </c>
      <c r="Q14" s="505">
        <v>625757</v>
      </c>
      <c r="R14" s="506">
        <v>2845.43</v>
      </c>
      <c r="S14" s="506">
        <v>112.71</v>
      </c>
    </row>
    <row r="15" spans="1:19" ht="15.75">
      <c r="A15" s="3">
        <v>7</v>
      </c>
      <c r="B15" s="8" t="s">
        <v>25</v>
      </c>
      <c r="C15" s="643">
        <v>1893</v>
      </c>
      <c r="D15" s="643">
        <v>0</v>
      </c>
      <c r="E15" s="643">
        <v>1033</v>
      </c>
      <c r="F15" s="643">
        <v>860</v>
      </c>
      <c r="G15" s="643">
        <v>0</v>
      </c>
      <c r="H15" s="643">
        <v>0</v>
      </c>
      <c r="I15" s="644">
        <v>3867</v>
      </c>
      <c r="J15" s="627">
        <v>51396</v>
      </c>
      <c r="K15" s="660">
        <v>241</v>
      </c>
      <c r="L15" s="627">
        <v>48067</v>
      </c>
      <c r="M15" s="657">
        <v>0.1</v>
      </c>
      <c r="N15" s="659">
        <v>2.04</v>
      </c>
      <c r="O15" s="657">
        <v>5611403</v>
      </c>
      <c r="P15" s="627">
        <v>8595363</v>
      </c>
      <c r="Q15" s="657">
        <v>116261</v>
      </c>
      <c r="R15" s="628">
        <v>2196.58</v>
      </c>
      <c r="S15" s="658">
        <v>29.08</v>
      </c>
    </row>
    <row r="16" spans="1:19" ht="15">
      <c r="A16" s="3">
        <v>8</v>
      </c>
      <c r="B16" s="8" t="s">
        <v>26</v>
      </c>
      <c r="C16" s="534">
        <v>1280</v>
      </c>
      <c r="D16" s="534">
        <v>0</v>
      </c>
      <c r="E16" s="534">
        <v>743</v>
      </c>
      <c r="F16" s="534">
        <v>537</v>
      </c>
      <c r="G16" s="534">
        <v>14113</v>
      </c>
      <c r="H16" s="534">
        <v>0</v>
      </c>
      <c r="I16" s="534">
        <v>13247</v>
      </c>
      <c r="J16" s="534">
        <v>60475</v>
      </c>
      <c r="K16" s="534">
        <v>1385</v>
      </c>
      <c r="L16" s="534">
        <v>81809</v>
      </c>
      <c r="M16" s="533">
        <v>0.63</v>
      </c>
      <c r="N16" s="533">
        <v>19.02</v>
      </c>
      <c r="O16" s="534">
        <v>5006094</v>
      </c>
      <c r="P16" s="534">
        <v>3508404</v>
      </c>
      <c r="Q16" s="534">
        <v>468538</v>
      </c>
      <c r="R16" s="533">
        <v>1190.26</v>
      </c>
      <c r="S16" s="533">
        <v>72.17</v>
      </c>
    </row>
    <row r="17" spans="1:19" ht="15">
      <c r="A17" s="3">
        <v>9</v>
      </c>
      <c r="B17" s="8" t="s">
        <v>27</v>
      </c>
      <c r="C17" s="194">
        <v>551</v>
      </c>
      <c r="D17" s="194">
        <v>0</v>
      </c>
      <c r="E17" s="194">
        <v>436</v>
      </c>
      <c r="F17" s="194">
        <v>115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1635110</v>
      </c>
      <c r="P17" s="194">
        <v>1829542</v>
      </c>
      <c r="Q17" s="194">
        <v>110732</v>
      </c>
      <c r="R17" s="194">
        <v>607.21</v>
      </c>
      <c r="S17" s="194">
        <v>15.45</v>
      </c>
    </row>
    <row r="18" spans="1:19" ht="15">
      <c r="A18" s="3">
        <v>10</v>
      </c>
      <c r="B18" s="8" t="s">
        <v>28</v>
      </c>
      <c r="C18" s="9">
        <v>1293</v>
      </c>
      <c r="D18" s="9">
        <v>0</v>
      </c>
      <c r="E18" s="460">
        <v>932</v>
      </c>
      <c r="F18" s="460">
        <v>361</v>
      </c>
      <c r="G18" s="460">
        <v>0</v>
      </c>
      <c r="H18" s="460">
        <v>0</v>
      </c>
      <c r="I18" s="460">
        <v>0</v>
      </c>
      <c r="J18" s="460">
        <v>45809</v>
      </c>
      <c r="K18" s="460">
        <v>2078</v>
      </c>
      <c r="L18" s="460">
        <v>60409</v>
      </c>
      <c r="M18" s="531">
        <v>0.84</v>
      </c>
      <c r="N18" s="531">
        <v>14.89</v>
      </c>
      <c r="O18" s="460">
        <v>7941997</v>
      </c>
      <c r="P18" s="716">
        <v>10075040</v>
      </c>
      <c r="Q18" s="460">
        <v>564836</v>
      </c>
      <c r="R18" s="531">
        <v>2310.38</v>
      </c>
      <c r="S18" s="531">
        <v>66.99</v>
      </c>
    </row>
    <row r="19" spans="1:19" ht="15">
      <c r="A19" s="3">
        <v>11</v>
      </c>
      <c r="B19" s="8" t="s">
        <v>29</v>
      </c>
      <c r="C19" s="401">
        <v>1564</v>
      </c>
      <c r="D19" s="401">
        <v>0</v>
      </c>
      <c r="E19" s="401">
        <v>975</v>
      </c>
      <c r="F19" s="401">
        <v>589</v>
      </c>
      <c r="G19" s="401">
        <v>623</v>
      </c>
      <c r="H19" s="401">
        <v>0</v>
      </c>
      <c r="I19" s="401">
        <v>618</v>
      </c>
      <c r="J19" s="401">
        <v>37943</v>
      </c>
      <c r="K19" s="401">
        <v>2873</v>
      </c>
      <c r="L19" s="401">
        <v>37943</v>
      </c>
      <c r="M19" s="532">
        <v>0.55</v>
      </c>
      <c r="N19" s="532">
        <v>8.13</v>
      </c>
      <c r="O19" s="401">
        <v>3735579</v>
      </c>
      <c r="P19" s="401">
        <v>3176474</v>
      </c>
      <c r="Q19" s="401">
        <v>345611</v>
      </c>
      <c r="R19" s="532">
        <v>1072.22</v>
      </c>
      <c r="S19" s="532">
        <v>66.8</v>
      </c>
    </row>
    <row r="20" spans="1:19" ht="15">
      <c r="A20" s="3">
        <v>12</v>
      </c>
      <c r="B20" s="8" t="s">
        <v>30</v>
      </c>
      <c r="C20" s="60">
        <v>1303</v>
      </c>
      <c r="D20" s="74">
        <v>0</v>
      </c>
      <c r="E20" s="60">
        <v>963</v>
      </c>
      <c r="F20" s="60">
        <v>340</v>
      </c>
      <c r="G20" s="60">
        <v>1378</v>
      </c>
      <c r="H20" s="74">
        <v>0</v>
      </c>
      <c r="I20" s="60">
        <v>1330</v>
      </c>
      <c r="J20" s="401">
        <v>11248</v>
      </c>
      <c r="K20" s="401">
        <v>0</v>
      </c>
      <c r="L20" s="401">
        <v>0</v>
      </c>
      <c r="M20" s="532">
        <v>0</v>
      </c>
      <c r="N20" s="532">
        <v>0</v>
      </c>
      <c r="O20" s="194">
        <v>3420208</v>
      </c>
      <c r="P20" s="60">
        <v>4996610</v>
      </c>
      <c r="Q20" s="60">
        <v>172923</v>
      </c>
      <c r="R20" s="62">
        <v>1304.54</v>
      </c>
      <c r="S20" s="60">
        <v>23.82</v>
      </c>
    </row>
    <row r="21" spans="1:19" ht="15">
      <c r="A21" s="3">
        <v>13</v>
      </c>
      <c r="B21" s="8" t="s">
        <v>31</v>
      </c>
      <c r="C21" s="265">
        <v>118</v>
      </c>
      <c r="D21" s="265">
        <v>0</v>
      </c>
      <c r="E21" s="265">
        <v>101</v>
      </c>
      <c r="F21" s="265">
        <v>17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93822</v>
      </c>
      <c r="P21" s="265">
        <v>89668</v>
      </c>
      <c r="Q21" s="265">
        <v>0</v>
      </c>
      <c r="R21" s="265">
        <v>33.46</v>
      </c>
      <c r="S21" s="265">
        <v>0</v>
      </c>
    </row>
    <row r="22" spans="1:19" ht="15">
      <c r="A22" s="3">
        <v>14</v>
      </c>
      <c r="B22" s="8" t="s">
        <v>32</v>
      </c>
      <c r="C22" s="9">
        <v>5999</v>
      </c>
      <c r="D22" s="9">
        <v>0</v>
      </c>
      <c r="E22" s="9">
        <v>3000</v>
      </c>
      <c r="F22" s="9">
        <v>2999</v>
      </c>
      <c r="G22" s="9">
        <v>7316</v>
      </c>
      <c r="H22" s="9">
        <v>0</v>
      </c>
      <c r="I22" s="9">
        <v>4738</v>
      </c>
      <c r="J22" s="9">
        <v>107877</v>
      </c>
      <c r="K22" s="9">
        <v>2176</v>
      </c>
      <c r="L22" s="9">
        <v>135009</v>
      </c>
      <c r="M22" s="10">
        <v>0.97</v>
      </c>
      <c r="N22" s="10">
        <v>28.25</v>
      </c>
      <c r="O22" s="9">
        <v>18308957</v>
      </c>
      <c r="P22" s="9">
        <v>36801252</v>
      </c>
      <c r="Q22" s="9">
        <v>1501617</v>
      </c>
      <c r="R22" s="10">
        <v>5486.64</v>
      </c>
      <c r="S22" s="10">
        <v>152.73</v>
      </c>
    </row>
    <row r="23" spans="1:19" ht="15">
      <c r="A23" s="3">
        <v>15</v>
      </c>
      <c r="B23" s="8" t="s">
        <v>33</v>
      </c>
      <c r="C23" s="9">
        <v>1241</v>
      </c>
      <c r="D23" s="9">
        <v>0</v>
      </c>
      <c r="E23" s="9">
        <v>1036</v>
      </c>
      <c r="F23" s="9">
        <v>205</v>
      </c>
      <c r="G23" s="9">
        <v>516</v>
      </c>
      <c r="H23" s="9">
        <v>0</v>
      </c>
      <c r="I23" s="9">
        <v>450</v>
      </c>
      <c r="J23" s="535">
        <v>66059</v>
      </c>
      <c r="K23" s="9">
        <v>1874</v>
      </c>
      <c r="L23" s="9">
        <v>52742</v>
      </c>
      <c r="M23" s="10">
        <v>0.73</v>
      </c>
      <c r="N23" s="10">
        <v>11.72</v>
      </c>
      <c r="O23" s="9">
        <v>5096143</v>
      </c>
      <c r="P23" s="9">
        <v>4727182</v>
      </c>
      <c r="Q23" s="9">
        <v>330173</v>
      </c>
      <c r="R23" s="10">
        <v>1730.54</v>
      </c>
      <c r="S23" s="10">
        <v>54.86</v>
      </c>
    </row>
    <row r="24" spans="1:19" ht="15">
      <c r="A24" s="3">
        <v>16</v>
      </c>
      <c r="B24" s="8" t="s">
        <v>34</v>
      </c>
      <c r="C24" s="550">
        <v>928</v>
      </c>
      <c r="D24" s="550">
        <v>0</v>
      </c>
      <c r="E24" s="550">
        <v>569</v>
      </c>
      <c r="F24" s="550">
        <v>359</v>
      </c>
      <c r="G24" s="550">
        <v>0</v>
      </c>
      <c r="H24" s="550">
        <v>0</v>
      </c>
      <c r="I24" s="550">
        <v>0</v>
      </c>
      <c r="J24" s="550">
        <v>0</v>
      </c>
      <c r="K24" s="550">
        <v>0</v>
      </c>
      <c r="L24" s="550">
        <v>0</v>
      </c>
      <c r="M24" s="551">
        <v>0</v>
      </c>
      <c r="N24" s="551">
        <v>0</v>
      </c>
      <c r="O24" s="552">
        <v>2037305</v>
      </c>
      <c r="P24" s="9">
        <v>2171340</v>
      </c>
      <c r="Q24" s="550">
        <v>210619</v>
      </c>
      <c r="R24" s="551">
        <v>813.68</v>
      </c>
      <c r="S24" s="551">
        <v>27.69</v>
      </c>
    </row>
    <row r="25" spans="1:19" ht="15">
      <c r="A25" s="3">
        <v>17</v>
      </c>
      <c r="B25" s="8" t="s">
        <v>35</v>
      </c>
      <c r="C25" s="60">
        <v>4173</v>
      </c>
      <c r="D25" s="60">
        <v>0</v>
      </c>
      <c r="E25" s="630">
        <v>2224</v>
      </c>
      <c r="F25" s="630">
        <v>1949</v>
      </c>
      <c r="G25" s="630">
        <v>2634</v>
      </c>
      <c r="H25" s="630">
        <v>0</v>
      </c>
      <c r="I25" s="630">
        <v>2193</v>
      </c>
      <c r="J25" s="630">
        <v>43971</v>
      </c>
      <c r="K25" s="630">
        <v>827</v>
      </c>
      <c r="L25" s="630">
        <v>52593</v>
      </c>
      <c r="M25" s="553">
        <v>0.36</v>
      </c>
      <c r="N25" s="553">
        <v>13.31</v>
      </c>
      <c r="O25" s="630">
        <v>8294002</v>
      </c>
      <c r="P25" s="630">
        <v>7668077</v>
      </c>
      <c r="Q25" s="630">
        <v>525879</v>
      </c>
      <c r="R25" s="553">
        <v>2404.82</v>
      </c>
      <c r="S25" s="553">
        <v>82.32</v>
      </c>
    </row>
    <row r="26" spans="1:19" ht="15">
      <c r="A26" s="3">
        <v>18</v>
      </c>
      <c r="B26" s="8" t="s">
        <v>36</v>
      </c>
      <c r="C26" s="9">
        <v>808</v>
      </c>
      <c r="D26" s="9">
        <v>0</v>
      </c>
      <c r="E26" s="9">
        <v>320</v>
      </c>
      <c r="F26" s="9">
        <v>488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v>0</v>
      </c>
      <c r="N26" s="10">
        <v>0</v>
      </c>
      <c r="O26" s="9">
        <v>1984552</v>
      </c>
      <c r="P26" s="9">
        <v>1541542</v>
      </c>
      <c r="Q26" s="9">
        <v>113157</v>
      </c>
      <c r="R26" s="10">
        <v>534.33</v>
      </c>
      <c r="S26" s="10">
        <v>21.09</v>
      </c>
    </row>
    <row r="27" spans="1:19" ht="15">
      <c r="A27" s="3">
        <v>19</v>
      </c>
      <c r="B27" s="33" t="s">
        <v>37</v>
      </c>
      <c r="C27" s="537">
        <v>754</v>
      </c>
      <c r="D27" s="653">
        <v>0</v>
      </c>
      <c r="E27" s="558">
        <v>594</v>
      </c>
      <c r="F27" s="537">
        <v>160</v>
      </c>
      <c r="G27" s="536">
        <v>1343</v>
      </c>
      <c r="H27" s="537">
        <v>0</v>
      </c>
      <c r="I27" s="536">
        <v>1343</v>
      </c>
      <c r="J27" s="537">
        <v>40233</v>
      </c>
      <c r="K27" s="537">
        <v>4185</v>
      </c>
      <c r="L27" s="537">
        <v>53744</v>
      </c>
      <c r="M27" s="538">
        <v>2.21</v>
      </c>
      <c r="N27" s="538">
        <v>14.84</v>
      </c>
      <c r="O27" s="537">
        <v>2078873</v>
      </c>
      <c r="P27" s="536">
        <v>2211074</v>
      </c>
      <c r="Q27" s="536">
        <v>151706</v>
      </c>
      <c r="R27" s="538">
        <v>651.3</v>
      </c>
      <c r="S27" s="538">
        <v>26.61</v>
      </c>
    </row>
    <row r="28" spans="1:19" ht="15">
      <c r="A28" s="3"/>
      <c r="B28" s="926" t="s">
        <v>38</v>
      </c>
      <c r="C28" s="926"/>
      <c r="D28" s="926"/>
      <c r="E28" s="926"/>
      <c r="F28" s="926"/>
      <c r="G28" s="926"/>
      <c r="H28" s="926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</row>
    <row r="29" spans="1:19" ht="15">
      <c r="A29" s="3">
        <v>20</v>
      </c>
      <c r="B29" s="8" t="s">
        <v>39</v>
      </c>
      <c r="C29" s="568">
        <v>22653</v>
      </c>
      <c r="D29" s="568">
        <v>0</v>
      </c>
      <c r="E29" s="568">
        <v>12501</v>
      </c>
      <c r="F29" s="568">
        <v>10152</v>
      </c>
      <c r="G29" s="568">
        <v>0</v>
      </c>
      <c r="H29" s="568">
        <v>0</v>
      </c>
      <c r="I29" s="568">
        <v>0</v>
      </c>
      <c r="J29" s="569">
        <v>2390367</v>
      </c>
      <c r="K29" s="569">
        <v>30457</v>
      </c>
      <c r="L29" s="569">
        <v>4265857</v>
      </c>
      <c r="M29" s="570">
        <v>14</v>
      </c>
      <c r="N29" s="570">
        <v>894</v>
      </c>
      <c r="O29" s="536">
        <v>98440000</v>
      </c>
      <c r="P29" s="536">
        <v>167812000</v>
      </c>
      <c r="Q29" s="536">
        <v>7881000</v>
      </c>
      <c r="R29" s="538">
        <v>45580.01</v>
      </c>
      <c r="S29" s="538">
        <v>1075.71</v>
      </c>
    </row>
    <row r="30" spans="1:19" ht="15">
      <c r="A30" s="3">
        <v>21</v>
      </c>
      <c r="B30" s="8" t="s">
        <v>40</v>
      </c>
      <c r="C30" s="571">
        <v>1058</v>
      </c>
      <c r="D30" s="571">
        <v>0</v>
      </c>
      <c r="E30" s="571">
        <v>621</v>
      </c>
      <c r="F30" s="571">
        <v>437</v>
      </c>
      <c r="G30" s="571">
        <v>0</v>
      </c>
      <c r="H30" s="571">
        <v>0</v>
      </c>
      <c r="I30" s="571">
        <v>0</v>
      </c>
      <c r="J30" s="571">
        <v>0</v>
      </c>
      <c r="K30" s="571">
        <v>0</v>
      </c>
      <c r="L30" s="571">
        <v>0</v>
      </c>
      <c r="M30" s="572">
        <v>0</v>
      </c>
      <c r="N30" s="572">
        <v>0</v>
      </c>
      <c r="O30" s="536">
        <v>4521960</v>
      </c>
      <c r="P30" s="536">
        <v>7345952</v>
      </c>
      <c r="Q30" s="536">
        <v>152032</v>
      </c>
      <c r="R30" s="538">
        <v>2078.15</v>
      </c>
      <c r="S30" s="538">
        <v>15.19</v>
      </c>
    </row>
    <row r="31" spans="1:19" ht="15.75" thickBot="1">
      <c r="A31" s="3">
        <v>22</v>
      </c>
      <c r="B31" s="8" t="s">
        <v>41</v>
      </c>
      <c r="C31" s="634">
        <v>1435</v>
      </c>
      <c r="D31" s="634">
        <v>0</v>
      </c>
      <c r="E31" s="634">
        <v>1062</v>
      </c>
      <c r="F31" s="634">
        <v>373</v>
      </c>
      <c r="G31" s="634">
        <v>0</v>
      </c>
      <c r="H31" s="634">
        <v>0</v>
      </c>
      <c r="I31" s="634">
        <v>0</v>
      </c>
      <c r="J31" s="566">
        <v>0</v>
      </c>
      <c r="K31" s="566">
        <v>0</v>
      </c>
      <c r="L31" s="566">
        <v>0</v>
      </c>
      <c r="M31" s="567">
        <v>0</v>
      </c>
      <c r="N31" s="567">
        <v>0</v>
      </c>
      <c r="O31" s="712">
        <v>6447050</v>
      </c>
      <c r="P31" s="635">
        <v>12159427</v>
      </c>
      <c r="Q31" s="635">
        <v>259534</v>
      </c>
      <c r="R31" s="637">
        <v>3038.98</v>
      </c>
      <c r="S31" s="638">
        <v>51.11</v>
      </c>
    </row>
    <row r="32" spans="1:19" ht="15">
      <c r="A32" s="3">
        <v>23</v>
      </c>
      <c r="B32" s="8" t="s">
        <v>42</v>
      </c>
      <c r="C32" s="711">
        <v>834</v>
      </c>
      <c r="D32" s="562">
        <v>0</v>
      </c>
      <c r="E32" s="562">
        <v>586</v>
      </c>
      <c r="F32" s="562">
        <v>248</v>
      </c>
      <c r="G32" s="562">
        <v>0</v>
      </c>
      <c r="H32" s="562">
        <v>0</v>
      </c>
      <c r="I32" s="562">
        <v>0</v>
      </c>
      <c r="J32" s="563">
        <v>0</v>
      </c>
      <c r="K32" s="563">
        <v>0</v>
      </c>
      <c r="L32" s="562">
        <v>0</v>
      </c>
      <c r="M32" s="563">
        <v>0</v>
      </c>
      <c r="N32" s="563">
        <v>0</v>
      </c>
      <c r="O32" s="713">
        <v>2633156</v>
      </c>
      <c r="P32" s="713">
        <v>4620810</v>
      </c>
      <c r="Q32" s="562">
        <v>128404</v>
      </c>
      <c r="R32" s="563">
        <v>1060.54</v>
      </c>
      <c r="S32" s="563">
        <v>27.6</v>
      </c>
    </row>
    <row r="33" spans="1:19" ht="15">
      <c r="A33" s="3">
        <v>24</v>
      </c>
      <c r="B33" s="8" t="s">
        <v>43</v>
      </c>
      <c r="C33" s="36">
        <v>866</v>
      </c>
      <c r="D33" s="36">
        <v>0</v>
      </c>
      <c r="E33" s="36">
        <v>648</v>
      </c>
      <c r="F33" s="36">
        <v>218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7">
        <v>0</v>
      </c>
      <c r="N33" s="573">
        <v>0</v>
      </c>
      <c r="O33" s="36">
        <v>3256564</v>
      </c>
      <c r="P33" s="36">
        <v>3800737</v>
      </c>
      <c r="Q33" s="36">
        <v>99611</v>
      </c>
      <c r="R33" s="689">
        <v>1095.81</v>
      </c>
      <c r="S33" s="37">
        <v>15.35</v>
      </c>
    </row>
    <row r="34" spans="1:19" ht="15">
      <c r="A34" s="3">
        <v>25</v>
      </c>
      <c r="B34" s="33" t="s">
        <v>44</v>
      </c>
      <c r="C34" s="574">
        <v>949</v>
      </c>
      <c r="D34" s="574">
        <v>0</v>
      </c>
      <c r="E34" s="574">
        <v>665</v>
      </c>
      <c r="F34" s="574">
        <v>284</v>
      </c>
      <c r="G34" s="574">
        <v>0</v>
      </c>
      <c r="H34" s="574">
        <v>0</v>
      </c>
      <c r="I34" s="574">
        <v>0</v>
      </c>
      <c r="J34" s="574">
        <v>0</v>
      </c>
      <c r="K34" s="574">
        <v>0</v>
      </c>
      <c r="L34" s="574">
        <v>0</v>
      </c>
      <c r="M34" s="575">
        <v>0</v>
      </c>
      <c r="N34" s="575">
        <v>0</v>
      </c>
      <c r="O34" s="574">
        <v>5853029</v>
      </c>
      <c r="P34" s="574">
        <v>6325322</v>
      </c>
      <c r="Q34" s="574">
        <v>245880</v>
      </c>
      <c r="R34" s="575">
        <v>2032.28</v>
      </c>
      <c r="S34" s="575">
        <v>56.09</v>
      </c>
    </row>
    <row r="35" spans="1:19" ht="15">
      <c r="A35" s="3"/>
      <c r="B35" s="926" t="s">
        <v>45</v>
      </c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</row>
    <row r="36" spans="1:19" ht="15">
      <c r="A36" s="3">
        <v>26</v>
      </c>
      <c r="B36" s="33" t="s">
        <v>46</v>
      </c>
      <c r="C36" s="74">
        <v>1589</v>
      </c>
      <c r="D36" s="74">
        <v>0</v>
      </c>
      <c r="E36" s="74">
        <v>835</v>
      </c>
      <c r="F36" s="74">
        <v>754</v>
      </c>
      <c r="G36" s="669">
        <v>14877</v>
      </c>
      <c r="H36" s="74">
        <v>0</v>
      </c>
      <c r="I36" s="670">
        <v>6058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36">
        <v>5037535</v>
      </c>
      <c r="P36" s="36">
        <v>6395595</v>
      </c>
      <c r="Q36" s="36">
        <v>812011</v>
      </c>
      <c r="R36" s="689">
        <v>2401.569895451</v>
      </c>
      <c r="S36" s="37">
        <v>118.88816004600001</v>
      </c>
    </row>
    <row r="37" spans="1:19" ht="15">
      <c r="A37" s="3"/>
      <c r="B37" s="43" t="s">
        <v>47</v>
      </c>
      <c r="C37" s="577">
        <v>6</v>
      </c>
      <c r="D37" s="577">
        <f aca="true" t="shared" si="0" ref="D37:R37">SUM(D9:D36)</f>
        <v>0</v>
      </c>
      <c r="E37" s="577">
        <f t="shared" si="0"/>
        <v>34827</v>
      </c>
      <c r="F37" s="577">
        <f t="shared" si="0"/>
        <v>25434</v>
      </c>
      <c r="G37" s="577">
        <f t="shared" si="0"/>
        <v>52216</v>
      </c>
      <c r="H37" s="577">
        <f t="shared" si="0"/>
        <v>904</v>
      </c>
      <c r="I37" s="577">
        <f t="shared" si="0"/>
        <v>43476</v>
      </c>
      <c r="J37" s="577">
        <f t="shared" si="0"/>
        <v>3249936</v>
      </c>
      <c r="K37" s="577">
        <f t="shared" si="0"/>
        <v>72223</v>
      </c>
      <c r="L37" s="577">
        <f t="shared" si="0"/>
        <v>5181942</v>
      </c>
      <c r="M37" s="269">
        <f t="shared" si="0"/>
        <v>33.92</v>
      </c>
      <c r="N37" s="269">
        <f t="shared" si="0"/>
        <v>1107.26</v>
      </c>
      <c r="O37" s="577">
        <f t="shared" si="0"/>
        <v>230964265</v>
      </c>
      <c r="P37" s="577">
        <f t="shared" si="0"/>
        <v>329532068</v>
      </c>
      <c r="Q37" s="577">
        <f t="shared" si="0"/>
        <v>16910960</v>
      </c>
      <c r="R37" s="269">
        <f t="shared" si="0"/>
        <v>88957.56989545099</v>
      </c>
      <c r="S37" s="269">
        <f>SUM(S9:S36)</f>
        <v>2409.438160046</v>
      </c>
    </row>
    <row r="38" spans="1:19" ht="15">
      <c r="A38" s="3"/>
      <c r="B38" s="927" t="s">
        <v>48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</row>
    <row r="39" spans="1:19" ht="15">
      <c r="A39" s="3"/>
      <c r="B39" s="927" t="s">
        <v>49</v>
      </c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</row>
    <row r="40" spans="1:19" ht="15">
      <c r="A40" s="3">
        <v>27</v>
      </c>
      <c r="B40" s="8" t="s">
        <v>50</v>
      </c>
      <c r="C40" s="495">
        <v>189</v>
      </c>
      <c r="D40" s="495">
        <v>0</v>
      </c>
      <c r="E40" s="495">
        <v>132</v>
      </c>
      <c r="F40" s="495">
        <v>57</v>
      </c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495">
        <v>0</v>
      </c>
      <c r="M40" s="378">
        <v>0</v>
      </c>
      <c r="N40" s="378">
        <v>0</v>
      </c>
      <c r="O40" s="523">
        <v>366883</v>
      </c>
      <c r="P40" s="495">
        <v>211798</v>
      </c>
      <c r="Q40" s="495">
        <v>13325</v>
      </c>
      <c r="R40" s="538">
        <v>56.41</v>
      </c>
      <c r="S40" s="538">
        <v>3.6</v>
      </c>
    </row>
    <row r="41" spans="1:19" ht="15">
      <c r="A41" s="3">
        <v>28</v>
      </c>
      <c r="B41" s="8" t="s">
        <v>51</v>
      </c>
      <c r="C41" s="3">
        <v>584</v>
      </c>
      <c r="D41" s="3">
        <v>0</v>
      </c>
      <c r="E41" s="3">
        <v>254</v>
      </c>
      <c r="F41" s="3">
        <v>330</v>
      </c>
      <c r="G41" s="3">
        <v>1974</v>
      </c>
      <c r="H41" s="3">
        <v>0</v>
      </c>
      <c r="I41" s="3">
        <v>1654</v>
      </c>
      <c r="J41" s="3">
        <v>0</v>
      </c>
      <c r="K41" s="3">
        <v>0</v>
      </c>
      <c r="L41" s="3">
        <v>0</v>
      </c>
      <c r="M41" s="561">
        <v>0</v>
      </c>
      <c r="N41" s="561">
        <v>0</v>
      </c>
      <c r="O41" s="524">
        <v>863057</v>
      </c>
      <c r="P41" s="9">
        <v>1148781</v>
      </c>
      <c r="Q41" s="3">
        <v>114678</v>
      </c>
      <c r="R41" s="538">
        <v>367.64</v>
      </c>
      <c r="S41" s="538">
        <v>15.31</v>
      </c>
    </row>
    <row r="42" spans="1:19" ht="15">
      <c r="A42" s="3">
        <v>29</v>
      </c>
      <c r="B42" s="8" t="s">
        <v>52</v>
      </c>
      <c r="C42" s="407">
        <v>396</v>
      </c>
      <c r="D42" s="408">
        <v>0</v>
      </c>
      <c r="E42" s="408">
        <v>172</v>
      </c>
      <c r="F42" s="408">
        <v>224</v>
      </c>
      <c r="G42" s="408">
        <v>0</v>
      </c>
      <c r="H42" s="408">
        <v>0</v>
      </c>
      <c r="I42" s="409">
        <v>0</v>
      </c>
      <c r="J42" s="410">
        <v>1779</v>
      </c>
      <c r="K42" s="410">
        <v>6</v>
      </c>
      <c r="L42" s="410">
        <v>3079</v>
      </c>
      <c r="M42" s="567">
        <v>0.0011</v>
      </c>
      <c r="N42" s="567">
        <v>0.78</v>
      </c>
      <c r="O42" s="525">
        <v>698391</v>
      </c>
      <c r="P42" s="411">
        <v>415298</v>
      </c>
      <c r="Q42" s="411">
        <v>38032</v>
      </c>
      <c r="R42" s="688">
        <v>152.95</v>
      </c>
      <c r="S42" s="567">
        <v>7.58</v>
      </c>
    </row>
    <row r="43" spans="1:19" ht="15">
      <c r="A43" s="3">
        <v>30</v>
      </c>
      <c r="B43" s="8" t="s">
        <v>53</v>
      </c>
      <c r="C43" s="558">
        <v>1076</v>
      </c>
      <c r="D43" s="9">
        <v>0</v>
      </c>
      <c r="E43" s="558">
        <v>716</v>
      </c>
      <c r="F43" s="558">
        <v>360</v>
      </c>
      <c r="G43" s="558">
        <v>5678</v>
      </c>
      <c r="H43" s="9">
        <v>0</v>
      </c>
      <c r="I43" s="558">
        <v>4718</v>
      </c>
      <c r="J43" s="9">
        <v>0</v>
      </c>
      <c r="K43" s="9">
        <v>0</v>
      </c>
      <c r="L43" s="9">
        <v>0</v>
      </c>
      <c r="M43" s="563">
        <v>0</v>
      </c>
      <c r="N43" s="563">
        <v>0</v>
      </c>
      <c r="O43" s="272">
        <v>2748002</v>
      </c>
      <c r="P43" s="9">
        <v>2590586</v>
      </c>
      <c r="Q43" s="9">
        <v>267827</v>
      </c>
      <c r="R43" s="563">
        <v>1117</v>
      </c>
      <c r="S43" s="563">
        <v>54.05</v>
      </c>
    </row>
    <row r="44" spans="1:19" ht="15">
      <c r="A44" s="3">
        <v>31</v>
      </c>
      <c r="B44" s="8" t="s">
        <v>54</v>
      </c>
      <c r="C44" s="216">
        <v>451</v>
      </c>
      <c r="D44" s="216">
        <v>0</v>
      </c>
      <c r="E44" s="216">
        <v>234</v>
      </c>
      <c r="F44" s="216">
        <v>217</v>
      </c>
      <c r="G44" s="218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5">
        <v>0</v>
      </c>
      <c r="O44" s="216">
        <v>1024024</v>
      </c>
      <c r="P44" s="216">
        <v>2086154</v>
      </c>
      <c r="Q44" s="216">
        <v>152546</v>
      </c>
      <c r="R44" s="216">
        <v>533.58</v>
      </c>
      <c r="S44" s="216">
        <v>28.29</v>
      </c>
    </row>
    <row r="45" spans="1:19" ht="15">
      <c r="A45" s="3">
        <v>32</v>
      </c>
      <c r="B45" s="8" t="s">
        <v>55</v>
      </c>
      <c r="C45" s="430">
        <v>542</v>
      </c>
      <c r="D45" s="430">
        <v>0</v>
      </c>
      <c r="E45" s="430">
        <v>362</v>
      </c>
      <c r="F45" s="430">
        <v>180</v>
      </c>
      <c r="G45" s="430">
        <v>2940</v>
      </c>
      <c r="H45" s="430">
        <v>0</v>
      </c>
      <c r="I45" s="430">
        <v>2650</v>
      </c>
      <c r="J45" s="430">
        <v>31406</v>
      </c>
      <c r="K45" s="430">
        <v>2227</v>
      </c>
      <c r="L45" s="430">
        <v>41515</v>
      </c>
      <c r="M45" s="565">
        <v>0.82</v>
      </c>
      <c r="N45" s="565">
        <v>14.92</v>
      </c>
      <c r="O45" s="579">
        <v>1226129</v>
      </c>
      <c r="P45" s="429">
        <v>2363620</v>
      </c>
      <c r="Q45" s="429">
        <v>32583</v>
      </c>
      <c r="R45" s="690">
        <v>1048.9</v>
      </c>
      <c r="S45" s="565">
        <v>9.86</v>
      </c>
    </row>
    <row r="46" spans="1:19" ht="15">
      <c r="A46" s="3">
        <v>33</v>
      </c>
      <c r="B46" s="8" t="s">
        <v>56</v>
      </c>
      <c r="C46" s="60">
        <v>401</v>
      </c>
      <c r="D46" s="60">
        <v>0</v>
      </c>
      <c r="E46" s="60">
        <v>237</v>
      </c>
      <c r="F46" s="60">
        <v>164</v>
      </c>
      <c r="G46" s="625">
        <v>1545</v>
      </c>
      <c r="H46" s="625">
        <v>0</v>
      </c>
      <c r="I46" s="625">
        <v>1484</v>
      </c>
      <c r="J46" s="625">
        <v>0</v>
      </c>
      <c r="K46" s="625">
        <v>0</v>
      </c>
      <c r="L46" s="625">
        <v>0</v>
      </c>
      <c r="M46" s="696">
        <v>0</v>
      </c>
      <c r="N46" s="696">
        <v>0</v>
      </c>
      <c r="O46" s="26">
        <v>1593012</v>
      </c>
      <c r="P46" s="60">
        <v>1498139</v>
      </c>
      <c r="Q46" s="60">
        <v>157953</v>
      </c>
      <c r="R46" s="60">
        <v>430.91</v>
      </c>
      <c r="S46" s="62">
        <v>22.65</v>
      </c>
    </row>
    <row r="47" spans="1:19" ht="15">
      <c r="A47" s="3">
        <v>34</v>
      </c>
      <c r="B47" s="8" t="s">
        <v>57</v>
      </c>
      <c r="C47" s="580">
        <v>922</v>
      </c>
      <c r="D47" s="580">
        <v>0</v>
      </c>
      <c r="E47" s="580">
        <v>486</v>
      </c>
      <c r="F47" s="580">
        <v>436</v>
      </c>
      <c r="G47" s="581">
        <v>0</v>
      </c>
      <c r="H47" s="581">
        <v>0</v>
      </c>
      <c r="I47" s="581">
        <v>0</v>
      </c>
      <c r="J47" s="582">
        <v>0</v>
      </c>
      <c r="K47" s="582">
        <v>0</v>
      </c>
      <c r="L47" s="582">
        <v>0</v>
      </c>
      <c r="M47" s="561">
        <v>0</v>
      </c>
      <c r="N47" s="561">
        <v>0</v>
      </c>
      <c r="O47" s="583">
        <v>2906140</v>
      </c>
      <c r="P47" s="584">
        <v>2351742</v>
      </c>
      <c r="Q47" s="590">
        <v>202163</v>
      </c>
      <c r="R47" s="538">
        <v>967.69</v>
      </c>
      <c r="S47" s="538">
        <v>28.92</v>
      </c>
    </row>
    <row r="48" spans="1:19" ht="15">
      <c r="A48" s="3">
        <v>35</v>
      </c>
      <c r="B48" s="8" t="s">
        <v>58</v>
      </c>
      <c r="C48" s="502">
        <v>592</v>
      </c>
      <c r="D48" s="502">
        <v>0</v>
      </c>
      <c r="E48" s="502">
        <v>180</v>
      </c>
      <c r="F48" s="502">
        <v>412</v>
      </c>
      <c r="G48" s="502">
        <v>1512</v>
      </c>
      <c r="H48" s="585">
        <v>0</v>
      </c>
      <c r="I48" s="502">
        <v>1359</v>
      </c>
      <c r="J48" s="502">
        <v>0</v>
      </c>
      <c r="K48" s="502">
        <v>0</v>
      </c>
      <c r="L48" s="502">
        <v>0</v>
      </c>
      <c r="M48" s="567">
        <v>0</v>
      </c>
      <c r="N48" s="567">
        <v>0</v>
      </c>
      <c r="O48" s="527">
        <v>398779</v>
      </c>
      <c r="P48" s="502">
        <v>1098100</v>
      </c>
      <c r="Q48" s="502">
        <v>46858</v>
      </c>
      <c r="R48" s="567">
        <v>344</v>
      </c>
      <c r="S48" s="567">
        <v>10.05</v>
      </c>
    </row>
    <row r="49" spans="1:19" ht="15">
      <c r="A49" s="3">
        <v>36</v>
      </c>
      <c r="B49" s="8" t="s">
        <v>59</v>
      </c>
      <c r="C49" s="586">
        <v>112</v>
      </c>
      <c r="D49" s="586">
        <v>0</v>
      </c>
      <c r="E49" s="586">
        <v>59</v>
      </c>
      <c r="F49" s="586">
        <v>53</v>
      </c>
      <c r="G49" s="586">
        <v>0</v>
      </c>
      <c r="H49" s="586">
        <v>0</v>
      </c>
      <c r="I49" s="586">
        <v>0</v>
      </c>
      <c r="J49" s="586">
        <v>0</v>
      </c>
      <c r="K49" s="586">
        <v>0</v>
      </c>
      <c r="L49" s="586">
        <v>0</v>
      </c>
      <c r="M49" s="563">
        <v>0</v>
      </c>
      <c r="N49" s="563">
        <v>0</v>
      </c>
      <c r="O49" s="578">
        <v>26402</v>
      </c>
      <c r="P49" s="586">
        <v>62727</v>
      </c>
      <c r="Q49" s="586">
        <v>2092</v>
      </c>
      <c r="R49" s="563">
        <v>15.61</v>
      </c>
      <c r="S49" s="563">
        <v>0.3</v>
      </c>
    </row>
    <row r="50" spans="1:19" ht="15">
      <c r="A50" s="3">
        <v>37</v>
      </c>
      <c r="B50" s="8" t="s">
        <v>60</v>
      </c>
      <c r="C50" s="587">
        <v>727</v>
      </c>
      <c r="D50" s="587">
        <v>0</v>
      </c>
      <c r="E50" s="587">
        <v>564</v>
      </c>
      <c r="F50" s="587">
        <v>163</v>
      </c>
      <c r="G50" s="587">
        <v>162</v>
      </c>
      <c r="H50" s="587">
        <v>0</v>
      </c>
      <c r="I50" s="587">
        <v>124</v>
      </c>
      <c r="J50" s="587">
        <v>0</v>
      </c>
      <c r="K50" s="587">
        <v>0</v>
      </c>
      <c r="L50" s="587">
        <v>0</v>
      </c>
      <c r="M50" s="37">
        <v>0</v>
      </c>
      <c r="N50" s="564">
        <v>0</v>
      </c>
      <c r="O50" s="647">
        <v>2353257</v>
      </c>
      <c r="P50" s="647">
        <v>4477610</v>
      </c>
      <c r="Q50" s="586">
        <v>105981</v>
      </c>
      <c r="R50" s="38">
        <v>535.25</v>
      </c>
      <c r="S50" s="38">
        <v>23.46</v>
      </c>
    </row>
    <row r="51" spans="1:19" ht="15">
      <c r="A51" s="3">
        <v>38</v>
      </c>
      <c r="B51" s="33" t="s">
        <v>61</v>
      </c>
      <c r="C51" s="60">
        <v>350</v>
      </c>
      <c r="D51" s="60">
        <v>0</v>
      </c>
      <c r="E51" s="496">
        <v>180</v>
      </c>
      <c r="F51" s="496">
        <v>170</v>
      </c>
      <c r="G51" s="496">
        <v>645</v>
      </c>
      <c r="H51" s="496">
        <v>0</v>
      </c>
      <c r="I51" s="273">
        <v>645</v>
      </c>
      <c r="J51" s="273">
        <v>5670</v>
      </c>
      <c r="K51" s="497">
        <v>0</v>
      </c>
      <c r="L51" s="273">
        <v>4572</v>
      </c>
      <c r="M51" s="497">
        <v>0</v>
      </c>
      <c r="N51" s="273">
        <v>1.03</v>
      </c>
      <c r="O51" s="273">
        <v>543754</v>
      </c>
      <c r="P51" s="273">
        <v>1364277</v>
      </c>
      <c r="Q51" s="273">
        <v>27612</v>
      </c>
      <c r="R51" s="273">
        <v>550.02</v>
      </c>
      <c r="S51" s="273">
        <v>6.67</v>
      </c>
    </row>
    <row r="52" spans="1:19" ht="15">
      <c r="A52" s="3"/>
      <c r="B52" s="926" t="s">
        <v>62</v>
      </c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</row>
    <row r="53" spans="1:19" ht="15">
      <c r="A53" s="3">
        <v>39</v>
      </c>
      <c r="B53" s="33" t="s">
        <v>63</v>
      </c>
      <c r="C53" s="591">
        <v>330</v>
      </c>
      <c r="D53" s="591">
        <v>0</v>
      </c>
      <c r="E53" s="591">
        <v>88</v>
      </c>
      <c r="F53" s="591">
        <v>242</v>
      </c>
      <c r="G53" s="592">
        <v>579</v>
      </c>
      <c r="H53" s="591">
        <v>0</v>
      </c>
      <c r="I53" s="592">
        <v>439</v>
      </c>
      <c r="J53" s="591">
        <v>0</v>
      </c>
      <c r="K53" s="591">
        <v>0</v>
      </c>
      <c r="L53" s="591">
        <v>0</v>
      </c>
      <c r="M53" s="593">
        <v>0</v>
      </c>
      <c r="N53" s="593">
        <v>0</v>
      </c>
      <c r="O53" s="592">
        <v>213801</v>
      </c>
      <c r="P53" s="592">
        <v>341932</v>
      </c>
      <c r="Q53" s="592">
        <v>42705</v>
      </c>
      <c r="R53" s="594">
        <v>129.13</v>
      </c>
      <c r="S53" s="594">
        <v>7.7</v>
      </c>
    </row>
    <row r="54" spans="1:19" ht="15">
      <c r="A54" s="3">
        <v>40</v>
      </c>
      <c r="B54" s="8" t="s">
        <v>64</v>
      </c>
      <c r="C54" s="271">
        <v>10235</v>
      </c>
      <c r="D54" s="271">
        <v>0</v>
      </c>
      <c r="E54" s="271">
        <v>3975</v>
      </c>
      <c r="F54" s="271">
        <v>6260</v>
      </c>
      <c r="G54" s="271">
        <v>206040</v>
      </c>
      <c r="H54" s="271">
        <v>0</v>
      </c>
      <c r="I54" s="271">
        <v>164324</v>
      </c>
      <c r="J54" s="271">
        <v>5942140</v>
      </c>
      <c r="K54" s="271">
        <v>77691</v>
      </c>
      <c r="L54" s="271">
        <v>8696648</v>
      </c>
      <c r="M54" s="593">
        <v>50</v>
      </c>
      <c r="N54" s="593">
        <v>2754</v>
      </c>
      <c r="O54" s="271">
        <v>15637069</v>
      </c>
      <c r="P54" s="271">
        <v>27750467</v>
      </c>
      <c r="Q54" s="271">
        <v>6812214</v>
      </c>
      <c r="R54" s="595">
        <v>11656</v>
      </c>
      <c r="S54" s="595">
        <v>998</v>
      </c>
    </row>
    <row r="55" spans="1:19" ht="15">
      <c r="A55" s="3">
        <v>41</v>
      </c>
      <c r="B55" s="8" t="s">
        <v>65</v>
      </c>
      <c r="C55" s="583">
        <v>9498</v>
      </c>
      <c r="D55" s="583">
        <v>0</v>
      </c>
      <c r="E55" s="583">
        <v>3130</v>
      </c>
      <c r="F55" s="583">
        <v>6368</v>
      </c>
      <c r="G55" s="596">
        <v>172766</v>
      </c>
      <c r="H55" s="596">
        <v>6101</v>
      </c>
      <c r="I55" s="596">
        <v>148170</v>
      </c>
      <c r="J55" s="597">
        <v>2799271</v>
      </c>
      <c r="K55" s="597">
        <v>8327</v>
      </c>
      <c r="L55" s="597">
        <v>4920122</v>
      </c>
      <c r="M55" s="593">
        <v>4</v>
      </c>
      <c r="N55" s="593">
        <v>1133</v>
      </c>
      <c r="O55" s="583">
        <v>17283475</v>
      </c>
      <c r="P55" s="584">
        <v>26282357</v>
      </c>
      <c r="Q55" s="598">
        <v>6423560</v>
      </c>
      <c r="R55" s="599">
        <v>11334</v>
      </c>
      <c r="S55" s="599">
        <v>1079</v>
      </c>
    </row>
    <row r="56" spans="1:19" ht="15">
      <c r="A56" s="3">
        <v>42</v>
      </c>
      <c r="B56" s="8" t="s">
        <v>66</v>
      </c>
      <c r="C56" s="683">
        <v>770</v>
      </c>
      <c r="D56" s="684">
        <v>0</v>
      </c>
      <c r="E56" s="683">
        <v>401</v>
      </c>
      <c r="F56" s="683">
        <v>369</v>
      </c>
      <c r="G56" s="685">
        <v>105</v>
      </c>
      <c r="H56" s="685">
        <v>0</v>
      </c>
      <c r="I56" s="685">
        <v>44</v>
      </c>
      <c r="J56" s="714">
        <v>210638</v>
      </c>
      <c r="K56" s="684">
        <v>505</v>
      </c>
      <c r="L56" s="684">
        <v>340230</v>
      </c>
      <c r="M56" s="686">
        <v>0.28</v>
      </c>
      <c r="N56" s="686">
        <v>130.9</v>
      </c>
      <c r="O56" s="648">
        <v>926000</v>
      </c>
      <c r="P56" s="683">
        <v>1149454</v>
      </c>
      <c r="Q56" s="683">
        <v>166273</v>
      </c>
      <c r="R56" s="683">
        <v>454.81999999999994</v>
      </c>
      <c r="S56" s="687">
        <v>28.560000000000002</v>
      </c>
    </row>
    <row r="57" spans="1:19" ht="15">
      <c r="A57" s="3">
        <v>43</v>
      </c>
      <c r="B57" s="8" t="s">
        <v>67</v>
      </c>
      <c r="C57" s="600">
        <v>864</v>
      </c>
      <c r="D57" s="600">
        <v>0</v>
      </c>
      <c r="E57" s="600">
        <v>346</v>
      </c>
      <c r="F57" s="600">
        <v>518</v>
      </c>
      <c r="G57" s="600">
        <v>0</v>
      </c>
      <c r="H57" s="600">
        <v>0</v>
      </c>
      <c r="I57" s="600">
        <v>0</v>
      </c>
      <c r="J57" s="600">
        <v>245787</v>
      </c>
      <c r="K57" s="600">
        <v>2250</v>
      </c>
      <c r="L57" s="600">
        <v>398284</v>
      </c>
      <c r="M57" s="593">
        <v>1.86</v>
      </c>
      <c r="N57" s="593">
        <v>117.89</v>
      </c>
      <c r="O57" s="600">
        <v>1571677</v>
      </c>
      <c r="P57" s="600">
        <v>2626472</v>
      </c>
      <c r="Q57" s="600">
        <v>423177</v>
      </c>
      <c r="R57" s="595">
        <v>732.98</v>
      </c>
      <c r="S57" s="595">
        <v>63.98</v>
      </c>
    </row>
    <row r="58" spans="1:19" ht="15">
      <c r="A58" s="3">
        <v>44</v>
      </c>
      <c r="B58" s="8" t="s">
        <v>68</v>
      </c>
      <c r="C58" s="600">
        <v>10295</v>
      </c>
      <c r="D58" s="600">
        <v>0</v>
      </c>
      <c r="E58" s="600">
        <v>2139</v>
      </c>
      <c r="F58" s="600">
        <v>8156</v>
      </c>
      <c r="G58" s="600">
        <v>208027</v>
      </c>
      <c r="H58" s="600">
        <v>0</v>
      </c>
      <c r="I58" s="600">
        <v>159085</v>
      </c>
      <c r="J58" s="600">
        <v>871589</v>
      </c>
      <c r="K58" s="600">
        <v>7353</v>
      </c>
      <c r="L58" s="600">
        <v>1220120</v>
      </c>
      <c r="M58" s="593">
        <v>2.07</v>
      </c>
      <c r="N58" s="593">
        <v>358.42</v>
      </c>
      <c r="O58" s="600">
        <v>13126277</v>
      </c>
      <c r="P58" s="600">
        <v>25283853</v>
      </c>
      <c r="Q58" s="600">
        <v>3453263</v>
      </c>
      <c r="R58" s="599">
        <v>10810.69</v>
      </c>
      <c r="S58" s="599">
        <v>552.98</v>
      </c>
    </row>
    <row r="59" spans="1:19" ht="15">
      <c r="A59" s="3">
        <v>45</v>
      </c>
      <c r="B59" s="8" t="s">
        <v>69</v>
      </c>
      <c r="C59" s="648">
        <v>666</v>
      </c>
      <c r="D59" s="648">
        <v>0</v>
      </c>
      <c r="E59" s="648">
        <v>263</v>
      </c>
      <c r="F59" s="666">
        <v>403</v>
      </c>
      <c r="G59" s="648">
        <v>4010</v>
      </c>
      <c r="H59" s="666">
        <v>0</v>
      </c>
      <c r="I59" s="668">
        <v>2186</v>
      </c>
      <c r="J59" s="648">
        <v>0</v>
      </c>
      <c r="K59" s="648">
        <v>0</v>
      </c>
      <c r="L59" s="648">
        <v>0</v>
      </c>
      <c r="M59" s="648">
        <v>0</v>
      </c>
      <c r="N59" s="648">
        <v>0</v>
      </c>
      <c r="O59" s="648">
        <v>336676</v>
      </c>
      <c r="P59" s="648">
        <v>660040</v>
      </c>
      <c r="Q59" s="648">
        <v>134615</v>
      </c>
      <c r="R59" s="656">
        <v>219.500823358</v>
      </c>
      <c r="S59" s="656">
        <v>20.7225718</v>
      </c>
    </row>
    <row r="60" spans="1:19" ht="15">
      <c r="A60" s="3"/>
      <c r="B60" s="43" t="s">
        <v>47</v>
      </c>
      <c r="C60" s="603">
        <f>SUM(C40:C59)</f>
        <v>39000</v>
      </c>
      <c r="D60" s="603">
        <f>SUM(D40:D59)</f>
        <v>0</v>
      </c>
      <c r="E60" s="603">
        <f aca="true" t="shared" si="1" ref="E60:S60">SUM(E40:E59)</f>
        <v>13918</v>
      </c>
      <c r="F60" s="603">
        <f t="shared" si="1"/>
        <v>25082</v>
      </c>
      <c r="G60" s="603">
        <f t="shared" si="1"/>
        <v>605983</v>
      </c>
      <c r="H60" s="603">
        <f t="shared" si="1"/>
        <v>6101</v>
      </c>
      <c r="I60" s="603">
        <f t="shared" si="1"/>
        <v>486882</v>
      </c>
      <c r="J60" s="603">
        <f t="shared" si="1"/>
        <v>10108280</v>
      </c>
      <c r="K60" s="603">
        <f t="shared" si="1"/>
        <v>98359</v>
      </c>
      <c r="L60" s="603">
        <f t="shared" si="1"/>
        <v>15624570</v>
      </c>
      <c r="M60" s="604">
        <f t="shared" si="1"/>
        <v>59.0311</v>
      </c>
      <c r="N60" s="604">
        <f t="shared" si="1"/>
        <v>4510.9400000000005</v>
      </c>
      <c r="O60" s="603">
        <f t="shared" si="1"/>
        <v>63842805</v>
      </c>
      <c r="P60" s="603">
        <f t="shared" si="1"/>
        <v>103763407</v>
      </c>
      <c r="Q60" s="603">
        <f t="shared" si="1"/>
        <v>18617457</v>
      </c>
      <c r="R60" s="605">
        <f t="shared" si="1"/>
        <v>41457.080823358</v>
      </c>
      <c r="S60" s="605">
        <f t="shared" si="1"/>
        <v>2961.6825718</v>
      </c>
    </row>
    <row r="61" spans="1:19" ht="15">
      <c r="A61" s="3"/>
      <c r="B61" s="926" t="s">
        <v>70</v>
      </c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</row>
    <row r="62" spans="1:19" ht="15">
      <c r="A62" s="3">
        <v>46</v>
      </c>
      <c r="B62" s="8" t="s">
        <v>71</v>
      </c>
      <c r="C62" s="611">
        <v>122</v>
      </c>
      <c r="D62" s="612">
        <v>0</v>
      </c>
      <c r="E62" s="612">
        <v>35</v>
      </c>
      <c r="F62" s="612">
        <v>87</v>
      </c>
      <c r="G62" s="612">
        <v>0</v>
      </c>
      <c r="H62" s="612">
        <v>0</v>
      </c>
      <c r="I62" s="612">
        <v>0</v>
      </c>
      <c r="J62" s="569">
        <v>134527</v>
      </c>
      <c r="K62" s="569">
        <v>948</v>
      </c>
      <c r="L62" s="569">
        <v>175438</v>
      </c>
      <c r="M62" s="570">
        <v>0.76</v>
      </c>
      <c r="N62" s="570">
        <v>48.88</v>
      </c>
      <c r="O62" s="569">
        <v>277991</v>
      </c>
      <c r="P62" s="569">
        <v>445856</v>
      </c>
      <c r="Q62" s="569">
        <v>135321</v>
      </c>
      <c r="R62" s="570">
        <v>174</v>
      </c>
      <c r="S62" s="570">
        <v>24</v>
      </c>
    </row>
    <row r="63" spans="1:19" ht="15">
      <c r="A63" s="3">
        <v>47</v>
      </c>
      <c r="B63" s="8" t="s">
        <v>72</v>
      </c>
      <c r="C63" s="9">
        <v>0</v>
      </c>
      <c r="D63" s="9">
        <v>0</v>
      </c>
      <c r="E63" s="9">
        <v>0</v>
      </c>
      <c r="F63" s="9">
        <v>0</v>
      </c>
      <c r="G63" s="612">
        <v>18836</v>
      </c>
      <c r="H63" s="612">
        <v>0</v>
      </c>
      <c r="I63" s="612">
        <v>93057</v>
      </c>
      <c r="J63" s="569">
        <v>626628</v>
      </c>
      <c r="K63" s="569">
        <v>4344</v>
      </c>
      <c r="L63" s="569">
        <v>1520059</v>
      </c>
      <c r="M63" s="570">
        <v>2.99</v>
      </c>
      <c r="N63" s="570">
        <v>1189.49</v>
      </c>
      <c r="O63" s="613">
        <v>0</v>
      </c>
      <c r="P63" s="613">
        <v>0</v>
      </c>
      <c r="Q63" s="9">
        <v>0</v>
      </c>
      <c r="R63" s="10">
        <v>0</v>
      </c>
      <c r="S63" s="10">
        <v>0</v>
      </c>
    </row>
    <row r="64" spans="1:19" ht="15">
      <c r="A64" s="3">
        <v>48</v>
      </c>
      <c r="B64" s="8" t="s">
        <v>73</v>
      </c>
      <c r="C64" s="611">
        <v>0</v>
      </c>
      <c r="D64" s="612">
        <v>0</v>
      </c>
      <c r="E64" s="612">
        <v>0</v>
      </c>
      <c r="F64" s="612">
        <v>0</v>
      </c>
      <c r="G64" s="612">
        <v>0</v>
      </c>
      <c r="H64" s="612">
        <v>0</v>
      </c>
      <c r="I64" s="612">
        <v>0</v>
      </c>
      <c r="J64" s="569">
        <v>0</v>
      </c>
      <c r="K64" s="569">
        <v>0</v>
      </c>
      <c r="L64" s="569">
        <v>0</v>
      </c>
      <c r="M64" s="570">
        <v>0</v>
      </c>
      <c r="N64" s="570">
        <v>0</v>
      </c>
      <c r="O64" s="569">
        <v>18312</v>
      </c>
      <c r="P64" s="569">
        <v>1837</v>
      </c>
      <c r="Q64" s="569">
        <v>1604</v>
      </c>
      <c r="R64" s="570">
        <v>1.12</v>
      </c>
      <c r="S64" s="570">
        <v>0.53</v>
      </c>
    </row>
    <row r="65" spans="1:19" ht="15">
      <c r="A65" s="3">
        <v>49</v>
      </c>
      <c r="B65" s="8" t="s">
        <v>74</v>
      </c>
      <c r="C65" s="614">
        <v>695</v>
      </c>
      <c r="D65" s="615">
        <v>0</v>
      </c>
      <c r="E65" s="615">
        <v>58</v>
      </c>
      <c r="F65" s="615">
        <v>637</v>
      </c>
      <c r="G65" s="616">
        <v>11251</v>
      </c>
      <c r="H65" s="615">
        <v>0</v>
      </c>
      <c r="I65" s="616">
        <v>7519</v>
      </c>
      <c r="J65" s="617">
        <v>2331126</v>
      </c>
      <c r="K65" s="615">
        <v>27841</v>
      </c>
      <c r="L65" s="618">
        <v>6771932</v>
      </c>
      <c r="M65" s="570">
        <v>21.81</v>
      </c>
      <c r="N65" s="570">
        <v>1774.47</v>
      </c>
      <c r="O65" s="617">
        <v>2139978</v>
      </c>
      <c r="P65" s="617">
        <v>3496864</v>
      </c>
      <c r="Q65" s="617">
        <v>1629888</v>
      </c>
      <c r="R65" s="619">
        <v>1209</v>
      </c>
      <c r="S65" s="620">
        <v>333.4</v>
      </c>
    </row>
    <row r="66" spans="1:19" ht="15">
      <c r="A66" s="3">
        <v>50</v>
      </c>
      <c r="B66" s="8" t="s">
        <v>75</v>
      </c>
      <c r="C66" s="621">
        <v>62</v>
      </c>
      <c r="D66" s="621">
        <v>0</v>
      </c>
      <c r="E66" s="621">
        <v>13</v>
      </c>
      <c r="F66" s="621">
        <v>49</v>
      </c>
      <c r="G66" s="621">
        <v>0</v>
      </c>
      <c r="H66" s="621">
        <v>0</v>
      </c>
      <c r="I66" s="621">
        <v>0</v>
      </c>
      <c r="J66" s="606">
        <v>0</v>
      </c>
      <c r="K66" s="621">
        <v>0</v>
      </c>
      <c r="L66" s="621">
        <v>0</v>
      </c>
      <c r="M66" s="570">
        <v>0</v>
      </c>
      <c r="N66" s="570">
        <v>0</v>
      </c>
      <c r="O66" s="569">
        <v>76738</v>
      </c>
      <c r="P66" s="569">
        <v>191416</v>
      </c>
      <c r="Q66" s="569">
        <v>93559</v>
      </c>
      <c r="R66" s="570">
        <v>73.13</v>
      </c>
      <c r="S66" s="570">
        <v>17.45</v>
      </c>
    </row>
    <row r="67" spans="1:19" ht="15">
      <c r="A67" s="3">
        <v>51</v>
      </c>
      <c r="B67" s="8" t="s">
        <v>76</v>
      </c>
      <c r="C67" s="46">
        <v>38</v>
      </c>
      <c r="D67" s="46">
        <v>0</v>
      </c>
      <c r="E67" s="609">
        <v>5</v>
      </c>
      <c r="F67" s="46">
        <v>33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570">
        <v>0</v>
      </c>
      <c r="N67" s="570">
        <v>0</v>
      </c>
      <c r="O67" s="610">
        <v>7808</v>
      </c>
      <c r="P67" s="609">
        <v>27035</v>
      </c>
      <c r="Q67" s="609">
        <v>3699</v>
      </c>
      <c r="R67" s="427">
        <v>6.67</v>
      </c>
      <c r="S67" s="427">
        <v>0.81</v>
      </c>
    </row>
    <row r="68" spans="1:19" ht="15">
      <c r="A68" s="3">
        <v>52</v>
      </c>
      <c r="B68" s="8" t="s">
        <v>77</v>
      </c>
      <c r="C68" s="622">
        <v>142</v>
      </c>
      <c r="D68" s="622">
        <v>0</v>
      </c>
      <c r="E68" s="622">
        <v>70</v>
      </c>
      <c r="F68" s="622">
        <v>72</v>
      </c>
      <c r="G68" s="622">
        <v>8905</v>
      </c>
      <c r="H68" s="622">
        <v>5267</v>
      </c>
      <c r="I68" s="622">
        <v>14172</v>
      </c>
      <c r="J68" s="622">
        <v>506863</v>
      </c>
      <c r="K68" s="622">
        <v>3077</v>
      </c>
      <c r="L68" s="622">
        <v>1031603</v>
      </c>
      <c r="M68" s="570">
        <v>2.12</v>
      </c>
      <c r="N68" s="570">
        <v>290.68</v>
      </c>
      <c r="O68" s="622">
        <v>469589</v>
      </c>
      <c r="P68" s="622">
        <v>446210</v>
      </c>
      <c r="Q68" s="622">
        <v>278580</v>
      </c>
      <c r="R68" s="623">
        <v>204.17</v>
      </c>
      <c r="S68" s="623">
        <v>66.08</v>
      </c>
    </row>
    <row r="69" spans="1:19" ht="15">
      <c r="A69" s="3">
        <v>53</v>
      </c>
      <c r="B69" s="8" t="s">
        <v>79</v>
      </c>
      <c r="C69" s="624">
        <v>300</v>
      </c>
      <c r="D69" s="624">
        <v>0</v>
      </c>
      <c r="E69" s="624">
        <v>97</v>
      </c>
      <c r="F69" s="624">
        <v>203</v>
      </c>
      <c r="G69" s="624">
        <v>15</v>
      </c>
      <c r="H69" s="624">
        <v>0</v>
      </c>
      <c r="I69" s="624">
        <v>0</v>
      </c>
      <c r="J69" s="607">
        <v>1279921</v>
      </c>
      <c r="K69" s="607">
        <v>2444</v>
      </c>
      <c r="L69" s="607">
        <v>2219181</v>
      </c>
      <c r="M69" s="570">
        <v>1.1</v>
      </c>
      <c r="N69" s="570">
        <v>662.61</v>
      </c>
      <c r="O69" s="617">
        <v>774940</v>
      </c>
      <c r="P69" s="609">
        <v>1327918</v>
      </c>
      <c r="Q69" s="609">
        <v>587592</v>
      </c>
      <c r="R69" s="608">
        <v>469.53</v>
      </c>
      <c r="S69" s="608">
        <v>95.72</v>
      </c>
    </row>
    <row r="70" spans="1:19" ht="15">
      <c r="A70" s="3"/>
      <c r="B70" s="43" t="s">
        <v>47</v>
      </c>
      <c r="C70" s="577">
        <f aca="true" t="shared" si="2" ref="C70:S70">SUM(C62:C69)</f>
        <v>1359</v>
      </c>
      <c r="D70" s="577">
        <f t="shared" si="2"/>
        <v>0</v>
      </c>
      <c r="E70" s="577">
        <f t="shared" si="2"/>
        <v>278</v>
      </c>
      <c r="F70" s="577">
        <f t="shared" si="2"/>
        <v>1081</v>
      </c>
      <c r="G70" s="577">
        <f t="shared" si="2"/>
        <v>39007</v>
      </c>
      <c r="H70" s="577">
        <f t="shared" si="2"/>
        <v>5267</v>
      </c>
      <c r="I70" s="577">
        <f t="shared" si="2"/>
        <v>114748</v>
      </c>
      <c r="J70" s="577">
        <f t="shared" si="2"/>
        <v>4879065</v>
      </c>
      <c r="K70" s="577">
        <f t="shared" si="2"/>
        <v>38654</v>
      </c>
      <c r="L70" s="577">
        <f t="shared" si="2"/>
        <v>11718213</v>
      </c>
      <c r="M70" s="269">
        <f t="shared" si="2"/>
        <v>28.78</v>
      </c>
      <c r="N70" s="269">
        <f t="shared" si="2"/>
        <v>3966.13</v>
      </c>
      <c r="O70" s="577">
        <f t="shared" si="2"/>
        <v>3765356</v>
      </c>
      <c r="P70" s="577">
        <f t="shared" si="2"/>
        <v>5937136</v>
      </c>
      <c r="Q70" s="577">
        <f t="shared" si="2"/>
        <v>2730243</v>
      </c>
      <c r="R70" s="269">
        <f t="shared" si="2"/>
        <v>2137.62</v>
      </c>
      <c r="S70" s="269">
        <f t="shared" si="2"/>
        <v>537.9899999999999</v>
      </c>
    </row>
    <row r="71" spans="1:19" ht="15">
      <c r="A71" s="3"/>
      <c r="B71" s="58" t="s">
        <v>80</v>
      </c>
      <c r="C71" s="577">
        <v>100620</v>
      </c>
      <c r="D71" s="577">
        <f aca="true" t="shared" si="3" ref="D71:S71">SUM(D37+D60+D70)</f>
        <v>0</v>
      </c>
      <c r="E71" s="577">
        <f t="shared" si="3"/>
        <v>49023</v>
      </c>
      <c r="F71" s="577">
        <f t="shared" si="3"/>
        <v>51597</v>
      </c>
      <c r="G71" s="577">
        <f t="shared" si="3"/>
        <v>697206</v>
      </c>
      <c r="H71" s="577">
        <f t="shared" si="3"/>
        <v>12272</v>
      </c>
      <c r="I71" s="577">
        <f t="shared" si="3"/>
        <v>645106</v>
      </c>
      <c r="J71" s="577">
        <f t="shared" si="3"/>
        <v>18237281</v>
      </c>
      <c r="K71" s="577">
        <f t="shared" si="3"/>
        <v>209236</v>
      </c>
      <c r="L71" s="577">
        <f t="shared" si="3"/>
        <v>32524725</v>
      </c>
      <c r="M71" s="269">
        <f t="shared" si="3"/>
        <v>121.7311</v>
      </c>
      <c r="N71" s="269">
        <f t="shared" si="3"/>
        <v>9584.330000000002</v>
      </c>
      <c r="O71" s="577">
        <f t="shared" si="3"/>
        <v>298572426</v>
      </c>
      <c r="P71" s="577">
        <f t="shared" si="3"/>
        <v>439232611</v>
      </c>
      <c r="Q71" s="577">
        <f t="shared" si="3"/>
        <v>38258660</v>
      </c>
      <c r="R71" s="269">
        <f t="shared" si="3"/>
        <v>132552.27071880898</v>
      </c>
      <c r="S71" s="269">
        <f t="shared" si="3"/>
        <v>5909.110731846</v>
      </c>
    </row>
    <row r="72" spans="2:19" ht="15">
      <c r="B72" s="4"/>
      <c r="C72" s="4">
        <f>SUM(C71:D71)</f>
        <v>100620</v>
      </c>
      <c r="D72" s="4"/>
      <c r="E72" s="4">
        <f>SUM(E71:F71)</f>
        <v>100620</v>
      </c>
      <c r="F72" s="4"/>
      <c r="G72" s="4">
        <f>SUM(G71:H71)</f>
        <v>709478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270">
        <v>41091</v>
      </c>
      <c r="C73" s="4">
        <v>100047</v>
      </c>
      <c r="D73" s="4"/>
      <c r="E73" s="4">
        <v>100047</v>
      </c>
      <c r="F73" s="4"/>
      <c r="G73" s="710">
        <v>694126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4" t="s">
        <v>121</v>
      </c>
      <c r="C74" s="4">
        <f>C72-C73</f>
        <v>573</v>
      </c>
      <c r="D74" s="4"/>
      <c r="E74" s="4">
        <f>E72-E73</f>
        <v>573</v>
      </c>
      <c r="F74" s="4"/>
      <c r="G74" s="4">
        <f>G72-G73</f>
        <v>15352</v>
      </c>
      <c r="H74" s="4"/>
      <c r="I74" s="4"/>
      <c r="J74" s="4">
        <f>L74/J71</f>
        <v>1.794892615845531</v>
      </c>
      <c r="K74" s="4"/>
      <c r="L74" s="4">
        <f>K71+L71</f>
        <v>32733961</v>
      </c>
      <c r="M74" s="4"/>
      <c r="N74" s="4">
        <f>M71+N71</f>
        <v>9706.061100000003</v>
      </c>
      <c r="O74" s="4"/>
      <c r="P74" s="4">
        <f>P71+Q71</f>
        <v>477491271</v>
      </c>
      <c r="Q74" s="4"/>
      <c r="R74" s="4">
        <f>R71+S71</f>
        <v>138461.381450655</v>
      </c>
      <c r="S74" s="4"/>
    </row>
    <row r="75" spans="2:19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>L74/31</f>
        <v>1055934.2258064516</v>
      </c>
      <c r="M75" s="4"/>
      <c r="N75" s="4">
        <f>N74/31</f>
        <v>313.0987451612904</v>
      </c>
      <c r="O75" s="4"/>
      <c r="P75" s="4">
        <f>P74/31</f>
        <v>15402944.225806452</v>
      </c>
      <c r="Q75" s="4"/>
      <c r="R75" s="4">
        <f>R74/31</f>
        <v>4466.49617582758</v>
      </c>
      <c r="S75" s="4"/>
    </row>
    <row r="76" spans="2:19" ht="15">
      <c r="B76" s="4"/>
      <c r="C76" s="4"/>
      <c r="D76" s="4"/>
      <c r="E76" s="4">
        <v>3871</v>
      </c>
      <c r="F76" s="4"/>
      <c r="G76" s="4"/>
      <c r="H76" s="4"/>
      <c r="I76" s="4">
        <f>K71+P71</f>
        <v>439441847</v>
      </c>
      <c r="J76" s="4">
        <f>M71+R71</f>
        <v>132674.001818809</v>
      </c>
      <c r="K76" s="4"/>
      <c r="L76" s="4"/>
      <c r="M76" s="4"/>
      <c r="N76" s="4">
        <f>N74/L74</f>
        <v>0.0002965134925162281</v>
      </c>
      <c r="O76" s="4"/>
      <c r="P76" s="4"/>
      <c r="Q76" s="4"/>
      <c r="R76" s="4">
        <f>R74/P74</f>
        <v>0.00028997678043554226</v>
      </c>
      <c r="S76" s="4"/>
    </row>
    <row r="77" spans="2:19" ht="15">
      <c r="B77" s="4"/>
      <c r="C77" s="4"/>
      <c r="D77" s="4"/>
      <c r="E77" s="4"/>
      <c r="F77" s="4"/>
      <c r="G77" s="4"/>
      <c r="H77" s="4"/>
      <c r="I77" s="4"/>
      <c r="J77" s="4">
        <f>J76/E72</f>
        <v>1.3185649157106836</v>
      </c>
      <c r="K77" s="4">
        <f>J77/31</f>
        <v>0.04253435211969947</v>
      </c>
      <c r="L77" s="4"/>
      <c r="M77" s="4"/>
      <c r="N77" s="4"/>
      <c r="O77" s="4">
        <f>J71+O71</f>
        <v>316809707</v>
      </c>
      <c r="P77" s="4">
        <f>(L71/J71)</f>
        <v>1.7834196336613994</v>
      </c>
      <c r="Q77" s="4"/>
      <c r="R77" s="4">
        <f>(Q71/O71)</f>
        <v>0.12813862456273842</v>
      </c>
      <c r="S77" s="4"/>
    </row>
    <row r="78" spans="2:19" ht="15">
      <c r="B78" s="4"/>
      <c r="C78" s="4"/>
      <c r="D78" s="4"/>
      <c r="E78" s="4"/>
      <c r="F78" s="4"/>
      <c r="G78" s="4"/>
      <c r="H78" s="4"/>
      <c r="I78" s="4">
        <f>(L71+Q71)/G72</f>
        <v>99.76825919901674</v>
      </c>
      <c r="J78" s="4">
        <f>(K71+P71)/E72</f>
        <v>4367.340956072351</v>
      </c>
      <c r="K78" s="4"/>
      <c r="L78" s="4"/>
      <c r="M78" s="4"/>
      <c r="N78" s="4"/>
      <c r="O78" s="4"/>
      <c r="P78" s="4">
        <f>(N71/J71)*10000000</f>
        <v>5255.3502904298075</v>
      </c>
      <c r="Q78" s="4"/>
      <c r="R78" s="4">
        <f>(S71/O71)*10000000</f>
        <v>197.91213847209053</v>
      </c>
      <c r="S78" s="4"/>
    </row>
    <row r="79" spans="2:19" ht="15">
      <c r="B79" s="4"/>
      <c r="C79" s="4"/>
      <c r="D79" s="4"/>
      <c r="E79" s="4"/>
      <c r="F79" s="4"/>
      <c r="G79" s="4"/>
      <c r="H79" s="4"/>
      <c r="I79" s="4">
        <f>I78/31</f>
        <v>3.218330941903766</v>
      </c>
      <c r="J79" s="4">
        <f>J78/31</f>
        <v>140.88196632491454</v>
      </c>
      <c r="K79" s="4"/>
      <c r="L79" s="4">
        <f>K71+P71</f>
        <v>439441847</v>
      </c>
      <c r="M79" s="4"/>
      <c r="N79" s="4"/>
      <c r="O79" s="4"/>
      <c r="P79" s="4"/>
      <c r="Q79" s="4"/>
      <c r="R79" s="4"/>
      <c r="S79" s="4"/>
    </row>
    <row r="80" spans="2:19" ht="15">
      <c r="B80" s="4"/>
      <c r="C80" s="4"/>
      <c r="D80" s="4"/>
      <c r="E80" s="4"/>
      <c r="F80" s="4"/>
      <c r="G80" s="4"/>
      <c r="H80" s="4"/>
      <c r="I80" s="4">
        <f>L71/G72</f>
        <v>45.84317625070827</v>
      </c>
      <c r="J80" s="4">
        <f>K71/E72</f>
        <v>2.0794673027231165</v>
      </c>
      <c r="K80" s="4"/>
      <c r="L80" s="4"/>
      <c r="M80" s="4">
        <f>(M71+R71)/C72</f>
        <v>1.3185649157106836</v>
      </c>
      <c r="N80" s="4"/>
      <c r="O80" s="4"/>
      <c r="P80" s="4"/>
      <c r="Q80" s="4"/>
      <c r="R80" s="4"/>
      <c r="S80" s="4"/>
    </row>
    <row r="81" spans="2:19" ht="15">
      <c r="B81" s="4"/>
      <c r="C81" s="4"/>
      <c r="D81" s="4"/>
      <c r="E81" s="4"/>
      <c r="F81" s="4"/>
      <c r="G81" s="4"/>
      <c r="H81" s="4"/>
      <c r="I81" s="4">
        <f>Q71/G72</f>
        <v>53.92508294830847</v>
      </c>
      <c r="J81" s="4">
        <f>P71/E72</f>
        <v>4365.261488769628</v>
      </c>
      <c r="K81" s="4"/>
      <c r="L81" s="4"/>
      <c r="M81" s="4">
        <f>M80/31</f>
        <v>0.04253435211969947</v>
      </c>
      <c r="N81" s="4"/>
      <c r="O81" s="4"/>
      <c r="P81" s="4">
        <f>N71/L71</f>
        <v>0.00029467827937054047</v>
      </c>
      <c r="Q81" s="4"/>
      <c r="R81" s="4"/>
      <c r="S81" s="4"/>
    </row>
    <row r="82" spans="2:19" ht="15">
      <c r="B82" s="4"/>
      <c r="C82" s="4"/>
      <c r="D82" s="4"/>
      <c r="E82" s="4">
        <v>694126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>
        <f>S71/Q71</f>
        <v>0.0001544515864341825</v>
      </c>
      <c r="Q82" s="4"/>
      <c r="R82" s="4"/>
      <c r="S82" s="4"/>
    </row>
    <row r="83" ht="15">
      <c r="E83">
        <v>-682958</v>
      </c>
    </row>
    <row r="84" ht="15">
      <c r="E84">
        <f>SUM(E82:E83)</f>
        <v>11168</v>
      </c>
    </row>
  </sheetData>
  <sheetProtection/>
  <mergeCells count="21">
    <mergeCell ref="B2:S2"/>
    <mergeCell ref="B3:B4"/>
    <mergeCell ref="C3:D3"/>
    <mergeCell ref="E3:F3"/>
    <mergeCell ref="G3:H3"/>
    <mergeCell ref="M4:N4"/>
    <mergeCell ref="B61:S61"/>
    <mergeCell ref="B39:S39"/>
    <mergeCell ref="B6:S6"/>
    <mergeCell ref="B7:S7"/>
    <mergeCell ref="B38:S38"/>
    <mergeCell ref="K4:L4"/>
    <mergeCell ref="B35:S35"/>
    <mergeCell ref="R4:S4"/>
    <mergeCell ref="I3:I4"/>
    <mergeCell ref="O3:S3"/>
    <mergeCell ref="B52:S52"/>
    <mergeCell ref="B8:S8"/>
    <mergeCell ref="P4:Q4"/>
    <mergeCell ref="J3:N3"/>
    <mergeCell ref="B28:S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bhuvneshkumar</dc:creator>
  <cp:keywords/>
  <dc:description/>
  <cp:lastModifiedBy>gali</cp:lastModifiedBy>
  <cp:lastPrinted>2013-02-04T14:05:07Z</cp:lastPrinted>
  <dcterms:created xsi:type="dcterms:W3CDTF">2012-05-21T04:34:28Z</dcterms:created>
  <dcterms:modified xsi:type="dcterms:W3CDTF">2014-05-16T09:39:43Z</dcterms:modified>
  <cp:category/>
  <cp:version/>
  <cp:contentType/>
  <cp:contentStatus/>
</cp:coreProperties>
</file>